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ІІІкв.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<sst xmlns="http://schemas.openxmlformats.org/spreadsheetml/2006/main" count="46" uniqueCount="39">
  <si>
    <t>в т. ч.</t>
  </si>
  <si>
    <t>в/з</t>
  </si>
  <si>
    <t>БЮДЖЕТ</t>
  </si>
  <si>
    <t>Автозаводск р-н</t>
  </si>
  <si>
    <t>Департамент</t>
  </si>
  <si>
    <t>ОСББ</t>
  </si>
  <si>
    <t>в т.ч.гуртож.</t>
  </si>
  <si>
    <t>в т.ч. ОСББ</t>
  </si>
  <si>
    <t>в т.ч.гуртож</t>
  </si>
  <si>
    <t>споживачі</t>
  </si>
  <si>
    <t>заборгов. станом на 01.01.2022</t>
  </si>
  <si>
    <t>заборгов. станом на 01.09.2022</t>
  </si>
  <si>
    <t>нараховано за вересень 2022</t>
  </si>
  <si>
    <t>нараховано наростаючим підсумком</t>
  </si>
  <si>
    <t>оплата</t>
  </si>
  <si>
    <t>оплата наростаючим підсумком</t>
  </si>
  <si>
    <t>перерахунок</t>
  </si>
  <si>
    <t>заборгов. станом на 01.10.2022</t>
  </si>
  <si>
    <t>загальна</t>
  </si>
  <si>
    <t>р/р</t>
  </si>
  <si>
    <t>Списание долгов согл.пост. КМУ № 664 от 29.07.05</t>
  </si>
  <si>
    <t>Списание задолженности согласнно решения комисии</t>
  </si>
  <si>
    <t>вексель</t>
  </si>
  <si>
    <t>МІСЬКИЙ</t>
  </si>
  <si>
    <t>РАЙОННИЙ</t>
  </si>
  <si>
    <t>ОБЛАСНИЙ</t>
  </si>
  <si>
    <t>ДЕРЖАВНИЙ</t>
  </si>
  <si>
    <t>СУБСИДІЇ</t>
  </si>
  <si>
    <t>Крюківск р-н</t>
  </si>
  <si>
    <t xml:space="preserve">Кременчуцький </t>
  </si>
  <si>
    <t>ПІЛЬГИ</t>
  </si>
  <si>
    <t>Кременчуцький</t>
  </si>
  <si>
    <t>ВСЬОГО БЮДЖЕТ</t>
  </si>
  <si>
    <t>НАСЕЛЕННЯ</t>
  </si>
  <si>
    <t>Буд.з індивід.дог.</t>
  </si>
  <si>
    <t>Приватний сектор</t>
  </si>
  <si>
    <t>ОСББ з колект.дог.</t>
  </si>
  <si>
    <t>ЮРИДИЧНІ ОСОБИ</t>
  </si>
  <si>
    <t>ВСЬОГО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</si>
</sst>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7">
    <font>
      <sz val="10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b/>
      <i/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11"/>
      <name val="Times New Roman"/>
      <family val="1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8" fillId="0" borderId="3" xfId="18" applyNumberFormat="1" applyFont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4" xfId="18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2" fillId="2" borderId="1" xfId="18" applyNumberFormat="1" applyFont="1" applyFill="1" applyBorder="1" applyAlignment="1">
      <alignment horizontal="right" vertical="center" wrapText="1"/>
    </xf>
    <xf numFmtId="4" fontId="2" fillId="2" borderId="7" xfId="18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4" fontId="7" fillId="2" borderId="1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4" fillId="2" borderId="12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4" fontId="7" fillId="3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/>
    </xf>
    <xf numFmtId="4" fontId="7" fillId="3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3" borderId="22" xfId="0" applyNumberFormat="1" applyFont="1" applyFill="1" applyBorder="1" applyAlignment="1">
      <alignment horizontal="right" vertical="center" wrapText="1"/>
    </xf>
    <xf numFmtId="4" fontId="8" fillId="2" borderId="23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/>
    </xf>
    <xf numFmtId="4" fontId="7" fillId="0" borderId="23" xfId="0" applyNumberFormat="1" applyFont="1" applyFill="1" applyBorder="1" applyAlignment="1">
      <alignment horizontal="right" vertical="center" wrapText="1"/>
    </xf>
    <xf numFmtId="4" fontId="7" fillId="3" borderId="23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7" fillId="2" borderId="23" xfId="0" applyNumberFormat="1" applyFont="1" applyFill="1" applyBorder="1" applyAlignment="1">
      <alignment horizontal="right" vertical="center" wrapText="1"/>
    </xf>
    <xf numFmtId="4" fontId="2" fillId="3" borderId="10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4" fontId="3" fillId="3" borderId="12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4" fontId="2" fillId="2" borderId="10" xfId="18" applyNumberFormat="1" applyFont="1" applyFill="1" applyBorder="1" applyAlignment="1">
      <alignment horizontal="right" vertical="center" wrapText="1"/>
    </xf>
    <xf numFmtId="4" fontId="2" fillId="3" borderId="19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7" fillId="2" borderId="2" xfId="18" applyNumberFormat="1" applyFont="1" applyFill="1" applyBorder="1" applyAlignment="1">
      <alignment horizontal="right" vertical="center" wrapText="1"/>
    </xf>
    <xf numFmtId="4" fontId="8" fillId="0" borderId="24" xfId="18" applyNumberFormat="1" applyFont="1" applyBorder="1" applyAlignment="1">
      <alignment horizontal="right" vertical="center" wrapText="1"/>
    </xf>
    <xf numFmtId="4" fontId="7" fillId="3" borderId="25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4" fontId="7" fillId="2" borderId="18" xfId="18" applyNumberFormat="1" applyFont="1" applyFill="1" applyBorder="1" applyAlignment="1">
      <alignment horizontal="right" vertical="center" wrapText="1"/>
    </xf>
    <xf numFmtId="4" fontId="8" fillId="0" borderId="26" xfId="18" applyNumberFormat="1" applyFont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4" fontId="7" fillId="2" borderId="22" xfId="18" applyNumberFormat="1" applyFont="1" applyFill="1" applyBorder="1" applyAlignment="1">
      <alignment horizontal="right" vertical="center" wrapText="1"/>
    </xf>
    <xf numFmtId="4" fontId="8" fillId="0" borderId="23" xfId="18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8" fillId="0" borderId="18" xfId="18" applyNumberFormat="1" applyFont="1" applyFill="1" applyBorder="1" applyAlignment="1">
      <alignment horizontal="right" vertical="center" wrapText="1"/>
    </xf>
    <xf numFmtId="4" fontId="4" fillId="4" borderId="23" xfId="0" applyNumberFormat="1" applyFont="1" applyFill="1" applyBorder="1" applyAlignment="1">
      <alignment horizontal="right" vertical="center" wrapText="1"/>
    </xf>
    <xf numFmtId="4" fontId="7" fillId="4" borderId="3" xfId="0" applyNumberFormat="1" applyFont="1" applyFill="1" applyBorder="1" applyAlignment="1">
      <alignment horizontal="right" vertical="center" wrapText="1"/>
    </xf>
    <xf numFmtId="4" fontId="7" fillId="4" borderId="2" xfId="18" applyNumberFormat="1" applyFont="1" applyFill="1" applyBorder="1" applyAlignment="1">
      <alignment horizontal="right" vertical="center" wrapText="1"/>
    </xf>
    <xf numFmtId="4" fontId="9" fillId="4" borderId="23" xfId="0" applyNumberFormat="1" applyFont="1" applyFill="1" applyBorder="1" applyAlignment="1">
      <alignment horizontal="right" vertical="center" wrapText="1"/>
    </xf>
    <xf numFmtId="4" fontId="9" fillId="4" borderId="8" xfId="0" applyNumberFormat="1" applyFont="1" applyFill="1" applyBorder="1" applyAlignment="1">
      <alignment horizontal="right" vertical="center" wrapText="1"/>
    </xf>
    <xf numFmtId="4" fontId="7" fillId="4" borderId="25" xfId="0" applyNumberFormat="1" applyFont="1" applyFill="1" applyBorder="1" applyAlignment="1">
      <alignment horizontal="right" vertical="center" wrapText="1"/>
    </xf>
    <xf numFmtId="4" fontId="4" fillId="3" borderId="0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Border="1" applyAlignment="1">
      <alignment horizontal="right" vertical="center" wrapText="1"/>
    </xf>
    <xf numFmtId="4" fontId="4" fillId="2" borderId="28" xfId="0" applyNumberFormat="1" applyFont="1" applyFill="1" applyBorder="1" applyAlignment="1">
      <alignment horizontal="right" vertical="center" wrapText="1"/>
    </xf>
    <xf numFmtId="4" fontId="2" fillId="3" borderId="14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4" fontId="7" fillId="3" borderId="29" xfId="0" applyNumberFormat="1" applyFont="1" applyFill="1" applyBorder="1" applyAlignment="1">
      <alignment horizontal="right" vertical="center" wrapText="1"/>
    </xf>
    <xf numFmtId="4" fontId="7" fillId="2" borderId="29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4" fontId="2" fillId="3" borderId="28" xfId="0" applyNumberFormat="1" applyFont="1" applyFill="1" applyBorder="1" applyAlignment="1">
      <alignment horizontal="right" vertical="center" wrapText="1"/>
    </xf>
    <xf numFmtId="4" fontId="7" fillId="4" borderId="23" xfId="0" applyNumberFormat="1" applyFont="1" applyFill="1" applyBorder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right" vertical="center" wrapText="1"/>
    </xf>
    <xf numFmtId="4" fontId="8" fillId="0" borderId="3" xfId="18" applyNumberFormat="1" applyFont="1" applyFill="1" applyBorder="1" applyAlignment="1">
      <alignment horizontal="right" vertical="center" wrapText="1"/>
    </xf>
    <xf numFmtId="4" fontId="8" fillId="0" borderId="4" xfId="18" applyNumberFormat="1" applyFont="1" applyFill="1" applyBorder="1" applyAlignment="1">
      <alignment horizontal="right" vertical="center" wrapText="1"/>
    </xf>
    <xf numFmtId="4" fontId="8" fillId="0" borderId="23" xfId="18" applyNumberFormat="1" applyFont="1" applyFill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4" fontId="2" fillId="2" borderId="32" xfId="0" applyNumberFormat="1" applyFont="1" applyFill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7" fillId="3" borderId="12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9" fillId="0" borderId="28" xfId="0" applyNumberFormat="1" applyFont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8" fillId="0" borderId="1" xfId="18" applyNumberFormat="1" applyFont="1" applyBorder="1" applyAlignment="1">
      <alignment horizontal="right" vertical="center" wrapText="1"/>
    </xf>
    <xf numFmtId="4" fontId="8" fillId="0" borderId="7" xfId="18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2" borderId="33" xfId="0" applyNumberFormat="1" applyFont="1" applyFill="1" applyBorder="1" applyAlignment="1">
      <alignment horizontal="right" vertical="center" wrapText="1"/>
    </xf>
    <xf numFmtId="4" fontId="2" fillId="2" borderId="28" xfId="0" applyNumberFormat="1" applyFont="1" applyFill="1" applyBorder="1" applyAlignment="1">
      <alignment horizontal="right" vertical="center" wrapText="1"/>
    </xf>
    <xf numFmtId="4" fontId="8" fillId="4" borderId="3" xfId="0" applyNumberFormat="1" applyFont="1" applyFill="1" applyBorder="1" applyAlignment="1">
      <alignment horizontal="right" vertical="center" wrapText="1"/>
    </xf>
    <xf numFmtId="4" fontId="7" fillId="2" borderId="22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34" xfId="18" applyNumberFormat="1" applyFont="1" applyBorder="1" applyAlignment="1">
      <alignment horizontal="right" vertical="center" wrapText="1"/>
    </xf>
    <xf numFmtId="4" fontId="9" fillId="0" borderId="26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9" fillId="0" borderId="7" xfId="0" applyNumberFormat="1" applyFont="1" applyBorder="1" applyAlignment="1">
      <alignment horizontal="right" vertical="center" wrapText="1"/>
    </xf>
    <xf numFmtId="4" fontId="2" fillId="3" borderId="32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4" fontId="2" fillId="2" borderId="33" xfId="0" applyNumberFormat="1" applyFont="1" applyFill="1" applyBorder="1" applyAlignment="1">
      <alignment horizontal="right" vertical="center" wrapText="1"/>
    </xf>
    <xf numFmtId="0" fontId="2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35" xfId="0" applyFont="1" applyBorder="1" applyAlignment="1">
      <alignment/>
    </xf>
    <xf numFmtId="4" fontId="8" fillId="0" borderId="36" xfId="0" applyNumberFormat="1" applyFont="1" applyFill="1" applyBorder="1" applyAlignment="1">
      <alignment horizontal="right" vertical="center"/>
    </xf>
    <xf numFmtId="4" fontId="8" fillId="0" borderId="24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13" fillId="0" borderId="20" xfId="0" applyNumberFormat="1" applyFont="1" applyFill="1" applyBorder="1" applyAlignment="1">
      <alignment horizontal="right" vertical="center" wrapText="1"/>
    </xf>
    <xf numFmtId="4" fontId="13" fillId="0" borderId="25" xfId="0" applyNumberFormat="1" applyFont="1" applyFill="1" applyBorder="1" applyAlignment="1">
      <alignment horizontal="right" vertical="center" wrapText="1"/>
    </xf>
    <xf numFmtId="4" fontId="8" fillId="0" borderId="37" xfId="0" applyNumberFormat="1" applyFont="1" applyFill="1" applyBorder="1" applyAlignment="1">
      <alignment horizontal="right" vertical="center"/>
    </xf>
    <xf numFmtId="4" fontId="8" fillId="0" borderId="26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13" fillId="0" borderId="21" xfId="0" applyNumberFormat="1" applyFont="1" applyFill="1" applyBorder="1" applyAlignment="1">
      <alignment horizontal="right" vertical="center" wrapText="1"/>
    </xf>
    <xf numFmtId="4" fontId="13" fillId="0" borderId="38" xfId="0" applyNumberFormat="1" applyFont="1" applyFill="1" applyBorder="1" applyAlignment="1">
      <alignment horizontal="right" vertical="center" wrapText="1"/>
    </xf>
    <xf numFmtId="4" fontId="7" fillId="0" borderId="26" xfId="0" applyNumberFormat="1" applyFont="1" applyFill="1" applyBorder="1" applyAlignment="1">
      <alignment horizontal="right" vertical="center" wrapText="1"/>
    </xf>
    <xf numFmtId="4" fontId="7" fillId="0" borderId="21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Fill="1" applyBorder="1" applyAlignment="1">
      <alignment horizontal="right" vertical="center" wrapText="1"/>
    </xf>
    <xf numFmtId="4" fontId="8" fillId="0" borderId="34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 wrapText="1"/>
    </xf>
    <xf numFmtId="4" fontId="7" fillId="0" borderId="9" xfId="0" applyNumberFormat="1" applyFont="1" applyFill="1" applyBorder="1" applyAlignment="1">
      <alignment horizontal="right" vertical="center" wrapText="1"/>
    </xf>
    <xf numFmtId="4" fontId="7" fillId="0" borderId="39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2" fillId="2" borderId="30" xfId="18" applyNumberFormat="1" applyFont="1" applyFill="1" applyBorder="1" applyAlignment="1">
      <alignment horizontal="right" vertical="center" wrapText="1"/>
    </xf>
    <xf numFmtId="4" fontId="7" fillId="3" borderId="40" xfId="0" applyNumberFormat="1" applyFont="1" applyFill="1" applyBorder="1" applyAlignment="1">
      <alignment horizontal="right" vertical="center" wrapText="1"/>
    </xf>
    <xf numFmtId="4" fontId="8" fillId="0" borderId="25" xfId="18" applyNumberFormat="1" applyFont="1" applyBorder="1" applyAlignment="1">
      <alignment horizontal="right" vertical="center" wrapText="1"/>
    </xf>
    <xf numFmtId="4" fontId="7" fillId="3" borderId="41" xfId="0" applyNumberFormat="1" applyFont="1" applyFill="1" applyBorder="1" applyAlignment="1">
      <alignment horizontal="right" vertical="center" wrapText="1"/>
    </xf>
    <xf numFmtId="4" fontId="8" fillId="0" borderId="38" xfId="18" applyNumberFormat="1" applyFont="1" applyBorder="1" applyAlignment="1">
      <alignment horizontal="right" vertical="center" wrapText="1"/>
    </xf>
    <xf numFmtId="4" fontId="7" fillId="3" borderId="16" xfId="0" applyNumberFormat="1" applyFont="1" applyFill="1" applyBorder="1" applyAlignment="1">
      <alignment horizontal="right" vertical="center" wrapText="1"/>
    </xf>
    <xf numFmtId="4" fontId="8" fillId="0" borderId="8" xfId="18" applyNumberFormat="1" applyFont="1" applyBorder="1" applyAlignment="1">
      <alignment horizontal="right" vertical="center" wrapText="1"/>
    </xf>
    <xf numFmtId="4" fontId="8" fillId="0" borderId="39" xfId="18" applyNumberFormat="1" applyFont="1" applyBorder="1" applyAlignment="1">
      <alignment horizontal="right" vertical="center" wrapText="1"/>
    </xf>
    <xf numFmtId="4" fontId="7" fillId="2" borderId="12" xfId="0" applyNumberFormat="1" applyFont="1" applyFill="1" applyBorder="1" applyAlignment="1">
      <alignment horizontal="right" vertical="center" wrapText="1"/>
    </xf>
    <xf numFmtId="4" fontId="7" fillId="3" borderId="19" xfId="0" applyNumberFormat="1" applyFont="1" applyFill="1" applyBorder="1" applyAlignment="1">
      <alignment horizontal="right" vertical="center" wrapText="1"/>
    </xf>
    <xf numFmtId="4" fontId="8" fillId="0" borderId="42" xfId="18" applyNumberFormat="1" applyFont="1" applyBorder="1" applyAlignment="1">
      <alignment horizontal="right" vertical="center" wrapText="1"/>
    </xf>
    <xf numFmtId="4" fontId="8" fillId="0" borderId="30" xfId="18" applyNumberFormat="1" applyFont="1" applyBorder="1" applyAlignment="1">
      <alignment horizontal="right" vertical="center" wrapText="1"/>
    </xf>
    <xf numFmtId="4" fontId="8" fillId="0" borderId="7" xfId="18" applyNumberFormat="1" applyFont="1" applyBorder="1" applyAlignment="1">
      <alignment horizontal="right" vertical="center" wrapText="1"/>
    </xf>
    <xf numFmtId="4" fontId="2" fillId="3" borderId="43" xfId="0" applyNumberFormat="1" applyFont="1" applyFill="1" applyBorder="1" applyAlignment="1">
      <alignment horizontal="right" vertical="center" wrapText="1"/>
    </xf>
    <xf numFmtId="4" fontId="2" fillId="2" borderId="44" xfId="0" applyNumberFormat="1" applyFont="1" applyFill="1" applyBorder="1" applyAlignment="1">
      <alignment horizontal="right" vertical="center" wrapText="1"/>
    </xf>
    <xf numFmtId="4" fontId="9" fillId="0" borderId="24" xfId="18" applyNumberFormat="1" applyFont="1" applyBorder="1" applyAlignment="1">
      <alignment horizontal="right" vertical="center" wrapText="1"/>
    </xf>
    <xf numFmtId="4" fontId="9" fillId="0" borderId="25" xfId="18" applyNumberFormat="1" applyFont="1" applyBorder="1" applyAlignment="1">
      <alignment horizontal="right" vertical="center" wrapText="1"/>
    </xf>
    <xf numFmtId="4" fontId="9" fillId="0" borderId="20" xfId="18" applyNumberFormat="1" applyFont="1" applyBorder="1" applyAlignment="1">
      <alignment horizontal="right" vertical="center" wrapText="1"/>
    </xf>
    <xf numFmtId="4" fontId="9" fillId="0" borderId="26" xfId="18" applyNumberFormat="1" applyFont="1" applyBorder="1" applyAlignment="1">
      <alignment horizontal="right" vertical="center" wrapText="1"/>
    </xf>
    <xf numFmtId="4" fontId="9" fillId="0" borderId="38" xfId="18" applyNumberFormat="1" applyFont="1" applyBorder="1" applyAlignment="1">
      <alignment horizontal="right" vertical="center" wrapText="1"/>
    </xf>
    <xf numFmtId="4" fontId="9" fillId="0" borderId="21" xfId="18" applyNumberFormat="1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horizontal="right" vertical="center" wrapText="1"/>
    </xf>
    <xf numFmtId="4" fontId="9" fillId="0" borderId="21" xfId="0" applyNumberFormat="1" applyFont="1" applyFill="1" applyBorder="1" applyAlignment="1">
      <alignment horizontal="right" vertical="center" wrapText="1"/>
    </xf>
    <xf numFmtId="4" fontId="7" fillId="4" borderId="16" xfId="0" applyNumberFormat="1" applyFont="1" applyFill="1" applyBorder="1" applyAlignment="1">
      <alignment horizontal="right" vertical="center" wrapText="1"/>
    </xf>
    <xf numFmtId="4" fontId="8" fillId="4" borderId="22" xfId="18" applyNumberFormat="1" applyFont="1" applyFill="1" applyBorder="1" applyAlignment="1">
      <alignment horizontal="right" vertical="center" wrapText="1"/>
    </xf>
    <xf numFmtId="4" fontId="8" fillId="4" borderId="23" xfId="0" applyNumberFormat="1" applyFont="1" applyFill="1" applyBorder="1" applyAlignment="1">
      <alignment horizontal="right" vertical="center" wrapText="1"/>
    </xf>
    <xf numFmtId="4" fontId="9" fillId="4" borderId="39" xfId="0" applyNumberFormat="1" applyFont="1" applyFill="1" applyBorder="1" applyAlignment="1">
      <alignment horizontal="right" vertical="center" wrapText="1"/>
    </xf>
    <xf numFmtId="4" fontId="9" fillId="4" borderId="9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2" fillId="3" borderId="45" xfId="0" applyNumberFormat="1" applyFont="1" applyFill="1" applyBorder="1" applyAlignment="1">
      <alignment horizontal="right" vertical="center" wrapText="1"/>
    </xf>
    <xf numFmtId="4" fontId="8" fillId="0" borderId="9" xfId="18" applyNumberFormat="1" applyFont="1" applyBorder="1" applyAlignment="1">
      <alignment horizontal="right" vertical="center" wrapText="1"/>
    </xf>
    <xf numFmtId="0" fontId="0" fillId="0" borderId="34" xfId="0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right" vertical="center" wrapText="1"/>
    </xf>
    <xf numFmtId="4" fontId="9" fillId="0" borderId="39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7" xfId="18" applyNumberFormat="1" applyFont="1" applyBorder="1" applyAlignment="1">
      <alignment horizontal="right" vertical="center" wrapText="1"/>
    </xf>
    <xf numFmtId="4" fontId="2" fillId="0" borderId="42" xfId="18" applyNumberFormat="1" applyFont="1" applyBorder="1" applyAlignment="1">
      <alignment horizontal="right" vertical="center" wrapText="1"/>
    </xf>
    <xf numFmtId="4" fontId="2" fillId="0" borderId="30" xfId="18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11" fillId="0" borderId="40" xfId="0" applyNumberFormat="1" applyFont="1" applyBorder="1" applyAlignment="1">
      <alignment horizontal="right" vertical="center" wrapText="1"/>
    </xf>
    <xf numFmtId="4" fontId="11" fillId="0" borderId="24" xfId="18" applyNumberFormat="1" applyFont="1" applyBorder="1" applyAlignment="1">
      <alignment horizontal="right" vertical="center" wrapText="1"/>
    </xf>
    <xf numFmtId="4" fontId="11" fillId="0" borderId="20" xfId="18" applyNumberFormat="1" applyFont="1" applyBorder="1" applyAlignment="1">
      <alignment horizontal="right" vertical="center" wrapText="1"/>
    </xf>
    <xf numFmtId="4" fontId="11" fillId="0" borderId="25" xfId="18" applyNumberFormat="1" applyFont="1" applyBorder="1" applyAlignment="1">
      <alignment horizontal="right" vertical="center" wrapText="1"/>
    </xf>
    <xf numFmtId="4" fontId="2" fillId="3" borderId="15" xfId="0" applyNumberFormat="1" applyFont="1" applyFill="1" applyBorder="1" applyAlignment="1">
      <alignment horizontal="right" vertical="center" wrapText="1"/>
    </xf>
    <xf numFmtId="4" fontId="11" fillId="0" borderId="46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4" fontId="11" fillId="0" borderId="44" xfId="18" applyNumberFormat="1" applyFont="1" applyBorder="1" applyAlignment="1">
      <alignment horizontal="right" vertical="center" wrapText="1"/>
    </xf>
    <xf numFmtId="4" fontId="11" fillId="0" borderId="47" xfId="18" applyNumberFormat="1" applyFont="1" applyBorder="1" applyAlignment="1">
      <alignment horizontal="right" vertical="center" wrapText="1"/>
    </xf>
    <xf numFmtId="4" fontId="11" fillId="0" borderId="48" xfId="18" applyNumberFormat="1" applyFont="1" applyBorder="1" applyAlignment="1">
      <alignment horizontal="right" vertical="center" wrapText="1"/>
    </xf>
    <xf numFmtId="4" fontId="11" fillId="0" borderId="35" xfId="18" applyNumberFormat="1" applyFont="1" applyBorder="1" applyAlignment="1">
      <alignment horizontal="right" vertical="center" wrapText="1"/>
    </xf>
    <xf numFmtId="4" fontId="7" fillId="3" borderId="28" xfId="0" applyNumberFormat="1" applyFont="1" applyFill="1" applyBorder="1" applyAlignment="1">
      <alignment horizontal="right" vertical="center" wrapText="1"/>
    </xf>
    <xf numFmtId="4" fontId="8" fillId="0" borderId="44" xfId="0" applyNumberFormat="1" applyFont="1" applyBorder="1" applyAlignment="1">
      <alignment horizontal="right" vertical="center" wrapText="1"/>
    </xf>
    <xf numFmtId="4" fontId="9" fillId="0" borderId="42" xfId="0" applyNumberFormat="1" applyFont="1" applyBorder="1" applyAlignment="1">
      <alignment horizontal="right" vertical="center" wrapText="1"/>
    </xf>
    <xf numFmtId="4" fontId="2" fillId="2" borderId="49" xfId="0" applyNumberFormat="1" applyFont="1" applyFill="1" applyBorder="1" applyAlignment="1">
      <alignment horizontal="right" vertical="center" wrapText="1"/>
    </xf>
    <xf numFmtId="4" fontId="2" fillId="2" borderId="50" xfId="0" applyNumberFormat="1" applyFont="1" applyFill="1" applyBorder="1" applyAlignment="1">
      <alignment horizontal="right" vertical="center" wrapText="1"/>
    </xf>
    <xf numFmtId="4" fontId="2" fillId="2" borderId="51" xfId="0" applyNumberFormat="1" applyFont="1" applyFill="1" applyBorder="1" applyAlignment="1">
      <alignment horizontal="right"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3" borderId="19" xfId="0" applyNumberFormat="1" applyFont="1" applyFill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 shrinkToFit="1"/>
    </xf>
    <xf numFmtId="0" fontId="1" fillId="0" borderId="44" xfId="0" applyFont="1" applyBorder="1" applyAlignment="1">
      <alignment horizontal="center" vertical="center" wrapText="1" shrinkToFi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0" fillId="4" borderId="6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22"/>
      <sheetName val="02.2022"/>
      <sheetName val="03.2022"/>
      <sheetName val="04.2022"/>
      <sheetName val="05.2022"/>
      <sheetName val="06.2022"/>
      <sheetName val="07.2022"/>
      <sheetName val="08.2022"/>
      <sheetName val="09.2022"/>
      <sheetName val="10.2022"/>
    </sheetNames>
    <sheetDataSet>
      <sheetData sheetId="7">
        <row r="9">
          <cell r="F9">
            <v>4019941.12</v>
          </cell>
          <cell r="O9">
            <v>4622143.21</v>
          </cell>
        </row>
        <row r="10">
          <cell r="F10">
            <v>199111.79</v>
          </cell>
          <cell r="O10">
            <v>209398.49000000002</v>
          </cell>
        </row>
        <row r="11">
          <cell r="F11">
            <v>1205871.4600000002</v>
          </cell>
          <cell r="O11">
            <v>986148.21</v>
          </cell>
        </row>
        <row r="12">
          <cell r="F12">
            <v>1659078.14</v>
          </cell>
          <cell r="O12">
            <v>1392394.44</v>
          </cell>
        </row>
        <row r="24">
          <cell r="F24">
            <v>95013.31</v>
          </cell>
          <cell r="O24">
            <v>98613.73000000001</v>
          </cell>
        </row>
        <row r="28">
          <cell r="F28">
            <v>130537573.69000001</v>
          </cell>
          <cell r="O28">
            <v>113457236.02999999</v>
          </cell>
          <cell r="P28">
            <v>1892095.6</v>
          </cell>
        </row>
        <row r="29">
          <cell r="F29">
            <v>10167532.430000002</v>
          </cell>
          <cell r="O29">
            <v>8230635.4</v>
          </cell>
        </row>
        <row r="32">
          <cell r="F32">
            <v>127395.05000000002</v>
          </cell>
          <cell r="O32">
            <v>276624.33999999997</v>
          </cell>
        </row>
        <row r="33">
          <cell r="F33">
            <v>904606.22</v>
          </cell>
          <cell r="O33">
            <v>843792.75</v>
          </cell>
        </row>
        <row r="35">
          <cell r="F35">
            <v>57782739.910000004</v>
          </cell>
          <cell r="O35">
            <v>58073444.13</v>
          </cell>
          <cell r="P35">
            <v>1424501.68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01.2020"/>
      <sheetName val="02.2020"/>
      <sheetName val="03.2020"/>
      <sheetName val="04.2020"/>
      <sheetName val="05.2020"/>
      <sheetName val="05.2020нов"/>
      <sheetName val="06.2020для всех"/>
      <sheetName val="06.2020прав."/>
      <sheetName val="07.2020"/>
      <sheetName val="08.2020"/>
      <sheetName val="09.2020"/>
      <sheetName val="10.2020"/>
      <sheetName val="11.2020"/>
      <sheetName val="12.2020опер."/>
      <sheetName val="12.2020"/>
      <sheetName val="01.2021"/>
      <sheetName val="02.2021"/>
      <sheetName val="03.2021"/>
      <sheetName val="04.2021"/>
      <sheetName val="05.2021"/>
      <sheetName val="06.2021"/>
      <sheetName val="07.2021"/>
      <sheetName val="08.2021"/>
      <sheetName val="09.2021"/>
      <sheetName val="10.2021"/>
      <sheetName val="11.2021"/>
      <sheetName val="12.2021"/>
      <sheetName val="01.2022"/>
      <sheetName val="02.2022"/>
      <sheetName val="март"/>
    </sheetNames>
    <sheetDataSet>
      <sheetData sheetId="17">
        <row r="16">
          <cell r="F16">
            <v>0</v>
          </cell>
          <cell r="O16">
            <v>0</v>
          </cell>
        </row>
        <row r="17">
          <cell r="F17">
            <v>0</v>
          </cell>
          <cell r="O17">
            <v>0</v>
          </cell>
        </row>
        <row r="18">
          <cell r="F18">
            <v>0</v>
          </cell>
          <cell r="O18">
            <v>0</v>
          </cell>
        </row>
        <row r="19">
          <cell r="F19">
            <v>0</v>
          </cell>
          <cell r="O19">
            <v>0</v>
          </cell>
        </row>
        <row r="21">
          <cell r="F21">
            <v>0</v>
          </cell>
          <cell r="O21">
            <v>0</v>
          </cell>
        </row>
        <row r="22">
          <cell r="F22">
            <v>0</v>
          </cell>
          <cell r="O22">
            <v>0</v>
          </cell>
        </row>
        <row r="23">
          <cell r="F23">
            <v>0</v>
          </cell>
          <cell r="O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75" zoomScaleNormal="75" workbookViewId="0" topLeftCell="A1">
      <selection activeCell="A1" sqref="A1:IV4"/>
    </sheetView>
  </sheetViews>
  <sheetFormatPr defaultColWidth="9.140625" defaultRowHeight="12.75"/>
  <cols>
    <col min="3" max="3" width="17.140625" style="0" customWidth="1"/>
    <col min="4" max="4" width="19.57421875" style="0" customWidth="1"/>
    <col min="5" max="5" width="17.28125" style="0" customWidth="1"/>
    <col min="6" max="6" width="19.421875" style="0" customWidth="1"/>
    <col min="7" max="7" width="18.140625" style="0" customWidth="1"/>
    <col min="8" max="8" width="19.140625" style="0" customWidth="1"/>
    <col min="9" max="9" width="15.57421875" style="0" customWidth="1"/>
    <col min="10" max="13" width="0" style="0" hidden="1" customWidth="1"/>
    <col min="14" max="14" width="19.8515625" style="0" customWidth="1"/>
    <col min="15" max="15" width="19.421875" style="0" customWidth="1"/>
    <col min="16" max="16" width="16.7109375" style="0" customWidth="1"/>
    <col min="18" max="18" width="20.140625" style="0" customWidth="1"/>
  </cols>
  <sheetData>
    <row r="1" spans="1:18" ht="20.25" thickBot="1">
      <c r="A1" s="247" t="s">
        <v>9</v>
      </c>
      <c r="B1" s="248"/>
      <c r="C1" s="253" t="s">
        <v>10</v>
      </c>
      <c r="D1" s="253" t="s">
        <v>11</v>
      </c>
      <c r="E1" s="256" t="s">
        <v>12</v>
      </c>
      <c r="F1" s="239" t="s">
        <v>13</v>
      </c>
      <c r="G1" s="259" t="s">
        <v>14</v>
      </c>
      <c r="H1" s="260"/>
      <c r="I1" s="260"/>
      <c r="J1" s="260"/>
      <c r="K1" s="260"/>
      <c r="L1" s="261"/>
      <c r="M1" s="132"/>
      <c r="N1" s="259" t="s">
        <v>15</v>
      </c>
      <c r="O1" s="242"/>
      <c r="P1" s="242"/>
      <c r="Q1" s="262" t="s">
        <v>16</v>
      </c>
      <c r="R1" s="234" t="s">
        <v>17</v>
      </c>
    </row>
    <row r="2" spans="1:18" ht="19.5" thickBot="1">
      <c r="A2" s="249"/>
      <c r="B2" s="250"/>
      <c r="C2" s="254"/>
      <c r="D2" s="254"/>
      <c r="E2" s="257"/>
      <c r="F2" s="240"/>
      <c r="G2" s="234" t="s">
        <v>18</v>
      </c>
      <c r="H2" s="237" t="s">
        <v>0</v>
      </c>
      <c r="I2" s="238"/>
      <c r="J2" s="238"/>
      <c r="K2" s="238"/>
      <c r="L2" s="133"/>
      <c r="M2" s="134"/>
      <c r="N2" s="239" t="s">
        <v>18</v>
      </c>
      <c r="O2" s="237" t="s">
        <v>0</v>
      </c>
      <c r="P2" s="242"/>
      <c r="Q2" s="263"/>
      <c r="R2" s="235"/>
    </row>
    <row r="3" spans="1:18" ht="18.75" customHeight="1">
      <c r="A3" s="249"/>
      <c r="B3" s="250"/>
      <c r="C3" s="254"/>
      <c r="D3" s="254"/>
      <c r="E3" s="257"/>
      <c r="F3" s="240"/>
      <c r="G3" s="235"/>
      <c r="H3" s="232" t="s">
        <v>19</v>
      </c>
      <c r="I3" s="232" t="s">
        <v>1</v>
      </c>
      <c r="J3" s="243" t="s">
        <v>20</v>
      </c>
      <c r="K3" s="232" t="s">
        <v>21</v>
      </c>
      <c r="L3" s="245" t="s">
        <v>22</v>
      </c>
      <c r="M3" s="135"/>
      <c r="N3" s="240"/>
      <c r="O3" s="232" t="s">
        <v>19</v>
      </c>
      <c r="P3" s="232" t="s">
        <v>1</v>
      </c>
      <c r="Q3" s="263"/>
      <c r="R3" s="235"/>
    </row>
    <row r="4" spans="1:18" ht="19.5" thickBot="1">
      <c r="A4" s="251"/>
      <c r="B4" s="252"/>
      <c r="C4" s="255"/>
      <c r="D4" s="255"/>
      <c r="E4" s="258"/>
      <c r="F4" s="241"/>
      <c r="G4" s="236"/>
      <c r="H4" s="233"/>
      <c r="I4" s="233"/>
      <c r="J4" s="244"/>
      <c r="K4" s="233"/>
      <c r="L4" s="246"/>
      <c r="M4" s="136"/>
      <c r="N4" s="241"/>
      <c r="O4" s="233"/>
      <c r="P4" s="233"/>
      <c r="Q4" s="264"/>
      <c r="R4" s="236"/>
    </row>
    <row r="5" spans="1:18" ht="15.75">
      <c r="A5" s="265" t="s">
        <v>23</v>
      </c>
      <c r="B5" s="266"/>
      <c r="C5" s="41">
        <v>93717.88</v>
      </c>
      <c r="D5" s="5">
        <v>-508484.21</v>
      </c>
      <c r="E5" s="137">
        <v>452468.14</v>
      </c>
      <c r="F5" s="43">
        <f>E5+'[1]08.2022'!F9</f>
        <v>4472409.26</v>
      </c>
      <c r="G5" s="47">
        <f>SUM(H5:K5)</f>
        <v>455854.06</v>
      </c>
      <c r="H5" s="42">
        <v>455854.06</v>
      </c>
      <c r="I5" s="23"/>
      <c r="J5" s="138"/>
      <c r="K5" s="139"/>
      <c r="L5" s="140" t="e">
        <f>SUM(#REF!+#REF!+#REF!+#REF!+#REF!)</f>
        <v>#REF!</v>
      </c>
      <c r="M5" s="141" t="e">
        <f>SUM(#REF!+#REF!+#REF!+#REF!+#REF!)</f>
        <v>#REF!</v>
      </c>
      <c r="N5" s="43">
        <f>SUM(O5:P5)</f>
        <v>5077997.27</v>
      </c>
      <c r="O5" s="6">
        <f>H5+'[1]08.2022'!O9</f>
        <v>5077997.27</v>
      </c>
      <c r="P5" s="44"/>
      <c r="Q5" s="45"/>
      <c r="R5" s="5">
        <f>C5+F5-N5</f>
        <v>-511870.1299999999</v>
      </c>
    </row>
    <row r="6" spans="1:18" ht="15.75">
      <c r="A6" s="267" t="s">
        <v>24</v>
      </c>
      <c r="B6" s="268"/>
      <c r="C6" s="46">
        <v>19089.75</v>
      </c>
      <c r="D6" s="5">
        <v>8803.05</v>
      </c>
      <c r="E6" s="142">
        <v>28480.42</v>
      </c>
      <c r="F6" s="43">
        <f>E6+'[1]08.2022'!F10</f>
        <v>227592.21000000002</v>
      </c>
      <c r="G6" s="47">
        <f>SUM(H6:K6)</f>
        <v>26643.82</v>
      </c>
      <c r="H6" s="48">
        <v>26643.82</v>
      </c>
      <c r="I6" s="25"/>
      <c r="J6" s="143"/>
      <c r="K6" s="144"/>
      <c r="L6" s="145" t="e">
        <f>SUM(#REF!)</f>
        <v>#REF!</v>
      </c>
      <c r="M6" s="146" t="e">
        <f>SUM(#REF!)</f>
        <v>#REF!</v>
      </c>
      <c r="N6" s="43">
        <f>SUM(O6:P6)</f>
        <v>236042.31000000003</v>
      </c>
      <c r="O6" s="6">
        <f>H6+'[1]08.2022'!O10</f>
        <v>236042.31000000003</v>
      </c>
      <c r="P6" s="50"/>
      <c r="Q6" s="51"/>
      <c r="R6" s="52">
        <f>C6+F6-N6</f>
        <v>10639.649999999994</v>
      </c>
    </row>
    <row r="7" spans="1:18" ht="15.75">
      <c r="A7" s="267" t="s">
        <v>25</v>
      </c>
      <c r="B7" s="268"/>
      <c r="C7" s="46">
        <v>-164397.96</v>
      </c>
      <c r="D7" s="5">
        <v>55325.29</v>
      </c>
      <c r="E7" s="142">
        <v>176657.69</v>
      </c>
      <c r="F7" s="43">
        <f>E7+'[1]08.2022'!F11</f>
        <v>1382529.1500000001</v>
      </c>
      <c r="G7" s="47">
        <f>SUM(H7:K7)</f>
        <v>191032.36</v>
      </c>
      <c r="H7" s="48">
        <v>191032.36</v>
      </c>
      <c r="I7" s="26"/>
      <c r="J7" s="147"/>
      <c r="K7" s="148"/>
      <c r="L7" s="148" t="e">
        <f>SUM(#REF!)</f>
        <v>#REF!</v>
      </c>
      <c r="M7" s="149" t="e">
        <f>SUM(#REF!)</f>
        <v>#REF!</v>
      </c>
      <c r="N7" s="43">
        <f>SUM(O7:P7)</f>
        <v>1177180.5699999998</v>
      </c>
      <c r="O7" s="6">
        <f>H7+'[1]08.2022'!O11</f>
        <v>1177180.5699999998</v>
      </c>
      <c r="P7" s="50"/>
      <c r="Q7" s="51"/>
      <c r="R7" s="52">
        <f>C7+F7-N7</f>
        <v>40950.620000000345</v>
      </c>
    </row>
    <row r="8" spans="1:18" ht="16.5" thickBot="1">
      <c r="A8" s="269" t="s">
        <v>26</v>
      </c>
      <c r="B8" s="270"/>
      <c r="C8" s="53">
        <v>-316056.26</v>
      </c>
      <c r="D8" s="5">
        <v>-49372.56</v>
      </c>
      <c r="E8" s="150">
        <v>256977.03</v>
      </c>
      <c r="F8" s="43">
        <f>E8+'[1]08.2022'!F12</f>
        <v>1916055.17</v>
      </c>
      <c r="G8" s="54">
        <f>SUM(H8:K8)</f>
        <v>173718.54</v>
      </c>
      <c r="H8" s="55">
        <v>173718.54</v>
      </c>
      <c r="I8" s="56"/>
      <c r="J8" s="151"/>
      <c r="K8" s="152"/>
      <c r="L8" s="152" t="e">
        <f>SUM(#REF!)</f>
        <v>#REF!</v>
      </c>
      <c r="M8" s="153" t="e">
        <f>SUM(#REF!)</f>
        <v>#REF!</v>
      </c>
      <c r="N8" s="43">
        <f>SUM(O8:P8)</f>
        <v>1566112.98</v>
      </c>
      <c r="O8" s="6">
        <f>H8+'[1]08.2022'!O12</f>
        <v>1566112.98</v>
      </c>
      <c r="P8" s="58"/>
      <c r="Q8" s="59"/>
      <c r="R8" s="60">
        <f>C8+F8-N8</f>
        <v>33885.929999999935</v>
      </c>
    </row>
    <row r="9" spans="1:18" ht="20.25" thickBot="1">
      <c r="A9" s="224" t="s">
        <v>2</v>
      </c>
      <c r="B9" s="271"/>
      <c r="C9" s="61">
        <f>SUM(C5:C8)</f>
        <v>-367646.58999999997</v>
      </c>
      <c r="D9" s="15">
        <f>SUM(D5:D8)</f>
        <v>-493728.43000000005</v>
      </c>
      <c r="E9" s="16">
        <f>SUM(E5:E8)</f>
        <v>914583.28</v>
      </c>
      <c r="F9" s="62">
        <f>SUM(F5:F8)</f>
        <v>7998585.79</v>
      </c>
      <c r="G9" s="14">
        <f>SUM(H9:K9)</f>
        <v>847248.78</v>
      </c>
      <c r="H9" s="15">
        <f aca="true" t="shared" si="0" ref="H9:R9">SUM(H5:H8)</f>
        <v>847248.78</v>
      </c>
      <c r="I9" s="15">
        <f t="shared" si="0"/>
        <v>0</v>
      </c>
      <c r="J9" s="16">
        <f t="shared" si="0"/>
        <v>0</v>
      </c>
      <c r="K9" s="15">
        <f t="shared" si="0"/>
        <v>0</v>
      </c>
      <c r="L9" s="15" t="e">
        <f t="shared" si="0"/>
        <v>#REF!</v>
      </c>
      <c r="M9" s="15" t="e">
        <f t="shared" si="0"/>
        <v>#REF!</v>
      </c>
      <c r="N9" s="62">
        <f t="shared" si="0"/>
        <v>8057333.129999999</v>
      </c>
      <c r="O9" s="15">
        <f t="shared" si="0"/>
        <v>8057333.129999999</v>
      </c>
      <c r="P9" s="15">
        <f t="shared" si="0"/>
        <v>0</v>
      </c>
      <c r="Q9" s="15">
        <f t="shared" si="0"/>
        <v>0</v>
      </c>
      <c r="R9" s="15">
        <f t="shared" si="0"/>
        <v>-426393.9299999996</v>
      </c>
    </row>
    <row r="10" spans="1:18" ht="15.75" thickBot="1">
      <c r="A10" s="272" t="s">
        <v>6</v>
      </c>
      <c r="B10" s="273"/>
      <c r="C10" s="63"/>
      <c r="D10" s="18"/>
      <c r="E10" s="154"/>
      <c r="F10" s="64"/>
      <c r="G10" s="18"/>
      <c r="H10" s="17"/>
      <c r="I10" s="17"/>
      <c r="J10" s="19"/>
      <c r="K10" s="155"/>
      <c r="L10" s="19"/>
      <c r="M10" s="156"/>
      <c r="N10" s="64"/>
      <c r="O10" s="17"/>
      <c r="P10" s="19"/>
      <c r="Q10" s="17"/>
      <c r="R10" s="65"/>
    </row>
    <row r="11" spans="1:18" ht="20.25" thickBot="1">
      <c r="A11" s="224" t="s">
        <v>27</v>
      </c>
      <c r="B11" s="271"/>
      <c r="C11" s="67">
        <f>SUM(C12:C14)</f>
        <v>0</v>
      </c>
      <c r="D11" s="15">
        <f>SUM(D12:D14)</f>
        <v>0</v>
      </c>
      <c r="E11" s="14">
        <f aca="true" t="shared" si="1" ref="E11:L11">SUM(E12:E14)</f>
        <v>0</v>
      </c>
      <c r="F11" s="62">
        <f t="shared" si="1"/>
        <v>0</v>
      </c>
      <c r="G11" s="66">
        <f t="shared" si="1"/>
        <v>0</v>
      </c>
      <c r="H11" s="20">
        <f t="shared" si="1"/>
        <v>0</v>
      </c>
      <c r="I11" s="20">
        <f t="shared" si="1"/>
        <v>0</v>
      </c>
      <c r="J11" s="21">
        <f t="shared" si="1"/>
        <v>0</v>
      </c>
      <c r="K11" s="157">
        <f t="shared" si="1"/>
        <v>0</v>
      </c>
      <c r="L11" s="21">
        <f t="shared" si="1"/>
        <v>0</v>
      </c>
      <c r="M11" s="157">
        <v>0</v>
      </c>
      <c r="N11" s="67">
        <f>SUM(N12:N14)</f>
        <v>0</v>
      </c>
      <c r="O11" s="15">
        <f>SUM(O12:O14)</f>
        <v>0</v>
      </c>
      <c r="P11" s="22">
        <f>SUM(P12:P14)</f>
        <v>0</v>
      </c>
      <c r="Q11" s="15">
        <v>0</v>
      </c>
      <c r="R11" s="15">
        <f>SUM(R12:R14)</f>
        <v>0</v>
      </c>
    </row>
    <row r="12" spans="1:18" ht="15.75">
      <c r="A12" s="274" t="s">
        <v>3</v>
      </c>
      <c r="B12" s="275"/>
      <c r="C12" s="158">
        <v>0</v>
      </c>
      <c r="D12" s="5">
        <v>0</v>
      </c>
      <c r="E12" s="68">
        <v>0</v>
      </c>
      <c r="F12" s="43">
        <f>E12+'[2]01.2021'!F16</f>
        <v>0</v>
      </c>
      <c r="G12" s="69">
        <f>SUM(H12:L12)</f>
        <v>0</v>
      </c>
      <c r="H12" s="4">
        <v>0</v>
      </c>
      <c r="I12" s="105"/>
      <c r="J12" s="70">
        <v>0</v>
      </c>
      <c r="K12" s="159">
        <v>0</v>
      </c>
      <c r="L12" s="70">
        <v>0</v>
      </c>
      <c r="M12" s="159">
        <v>0</v>
      </c>
      <c r="N12" s="96">
        <f>SUM(O12:P12)</f>
        <v>0</v>
      </c>
      <c r="O12" s="72">
        <f>H12+'[2]01.2021'!O16</f>
        <v>0</v>
      </c>
      <c r="P12" s="73"/>
      <c r="Q12" s="72"/>
      <c r="R12" s="5">
        <f>C12+F12-N12+Q12</f>
        <v>0</v>
      </c>
    </row>
    <row r="13" spans="1:18" ht="15.75">
      <c r="A13" s="276" t="s">
        <v>28</v>
      </c>
      <c r="B13" s="277"/>
      <c r="C13" s="160">
        <v>0</v>
      </c>
      <c r="D13" s="52">
        <v>0</v>
      </c>
      <c r="E13" s="74">
        <v>0</v>
      </c>
      <c r="F13" s="43">
        <f>E13+'[2]01.2021'!F17</f>
        <v>0</v>
      </c>
      <c r="G13" s="75">
        <f>SUM(H13:L13)</f>
        <v>0</v>
      </c>
      <c r="H13" s="7">
        <v>0</v>
      </c>
      <c r="I13" s="106"/>
      <c r="J13" s="76">
        <v>0</v>
      </c>
      <c r="K13" s="161">
        <v>0</v>
      </c>
      <c r="L13" s="76">
        <v>0</v>
      </c>
      <c r="M13" s="161">
        <v>0</v>
      </c>
      <c r="N13" s="43">
        <f>SUM(O13:P13)</f>
        <v>0</v>
      </c>
      <c r="O13" s="72">
        <f>H13+'[2]01.2021'!O17</f>
        <v>0</v>
      </c>
      <c r="P13" s="73"/>
      <c r="Q13" s="26"/>
      <c r="R13" s="5">
        <f>C13+F13-N13+Q13</f>
        <v>0</v>
      </c>
    </row>
    <row r="14" spans="1:18" ht="16.5" thickBot="1">
      <c r="A14" s="278" t="s">
        <v>29</v>
      </c>
      <c r="B14" s="279"/>
      <c r="C14" s="162">
        <v>0</v>
      </c>
      <c r="D14" s="60">
        <v>0</v>
      </c>
      <c r="E14" s="77">
        <v>0</v>
      </c>
      <c r="F14" s="43">
        <f>E14+'[2]01.2021'!F18</f>
        <v>0</v>
      </c>
      <c r="G14" s="78">
        <f>SUM(H14:L14)</f>
        <v>0</v>
      </c>
      <c r="H14" s="79">
        <v>0</v>
      </c>
      <c r="I14" s="107"/>
      <c r="J14" s="163">
        <v>0</v>
      </c>
      <c r="K14" s="164">
        <v>0</v>
      </c>
      <c r="L14" s="163">
        <v>0</v>
      </c>
      <c r="M14" s="164"/>
      <c r="N14" s="113">
        <f>SUM(O14:P14)</f>
        <v>0</v>
      </c>
      <c r="O14" s="72">
        <f>H14+'[2]01.2021'!O18</f>
        <v>0</v>
      </c>
      <c r="P14" s="27"/>
      <c r="Q14" s="56"/>
      <c r="R14" s="165">
        <f>C14+F14-N14+Q14</f>
        <v>0</v>
      </c>
    </row>
    <row r="15" spans="1:18" ht="16.5" thickBot="1">
      <c r="A15" s="280" t="s">
        <v>7</v>
      </c>
      <c r="B15" s="281"/>
      <c r="C15" s="166"/>
      <c r="D15" s="1"/>
      <c r="E15" s="116">
        <v>0</v>
      </c>
      <c r="F15" s="43">
        <f>E15+'[2]01.2021'!F19</f>
        <v>0</v>
      </c>
      <c r="G15" s="78">
        <f>SUM(H15:L15)</f>
        <v>0</v>
      </c>
      <c r="H15" s="117">
        <v>0</v>
      </c>
      <c r="I15" s="118"/>
      <c r="J15" s="167"/>
      <c r="K15" s="168"/>
      <c r="L15" s="169"/>
      <c r="M15" s="168"/>
      <c r="N15" s="114"/>
      <c r="O15" s="72">
        <f>H15+'[2]01.2021'!O19</f>
        <v>0</v>
      </c>
      <c r="P15" s="11"/>
      <c r="Q15" s="119"/>
      <c r="R15" s="120"/>
    </row>
    <row r="16" spans="1:18" ht="20.25" thickBot="1">
      <c r="A16" s="282" t="s">
        <v>30</v>
      </c>
      <c r="B16" s="283"/>
      <c r="C16" s="170">
        <f aca="true" t="shared" si="2" ref="C16:H16">SUM(C17:C20)</f>
        <v>87386.56</v>
      </c>
      <c r="D16" s="15">
        <f t="shared" si="2"/>
        <v>83786.14</v>
      </c>
      <c r="E16" s="171">
        <f t="shared" si="2"/>
        <v>13125.3</v>
      </c>
      <c r="F16" s="62">
        <f t="shared" si="2"/>
        <v>108138.61</v>
      </c>
      <c r="G16" s="15">
        <f t="shared" si="2"/>
        <v>83750.25</v>
      </c>
      <c r="H16" s="121">
        <f t="shared" si="2"/>
        <v>83750.25</v>
      </c>
      <c r="I16" s="121">
        <f aca="true" t="shared" si="3" ref="I16:Q16">SUM(I17:I19)</f>
        <v>0</v>
      </c>
      <c r="J16" s="171">
        <f t="shared" si="3"/>
        <v>0</v>
      </c>
      <c r="K16" s="121">
        <f t="shared" si="3"/>
        <v>0</v>
      </c>
      <c r="L16" s="121">
        <f t="shared" si="3"/>
        <v>0</v>
      </c>
      <c r="M16" s="121">
        <f t="shared" si="3"/>
        <v>0</v>
      </c>
      <c r="N16" s="102">
        <f>SUM(N17:N20)</f>
        <v>182363.98</v>
      </c>
      <c r="O16" s="15">
        <f>SUM(O17:O20)</f>
        <v>182363.98</v>
      </c>
      <c r="P16" s="121">
        <f t="shared" si="3"/>
        <v>0</v>
      </c>
      <c r="Q16" s="121">
        <f t="shared" si="3"/>
        <v>0</v>
      </c>
      <c r="R16" s="121">
        <f>SUM(R17:R20)</f>
        <v>13161.189999999973</v>
      </c>
    </row>
    <row r="17" spans="1:18" ht="15.75">
      <c r="A17" s="274" t="s">
        <v>3</v>
      </c>
      <c r="B17" s="275"/>
      <c r="C17" s="158">
        <v>0</v>
      </c>
      <c r="D17" s="5">
        <v>0</v>
      </c>
      <c r="E17" s="6">
        <v>0</v>
      </c>
      <c r="F17" s="43">
        <f>E17+'[2]01.2021'!F21</f>
        <v>0</v>
      </c>
      <c r="G17" s="69">
        <f>SUM(H17:K17)</f>
        <v>0</v>
      </c>
      <c r="H17" s="4">
        <v>0</v>
      </c>
      <c r="I17" s="4"/>
      <c r="J17" s="172"/>
      <c r="K17" s="173"/>
      <c r="L17" s="172">
        <v>0</v>
      </c>
      <c r="M17" s="174">
        <v>0</v>
      </c>
      <c r="N17" s="71">
        <f>SUM(O17:P17)</f>
        <v>0</v>
      </c>
      <c r="O17" s="3">
        <f>H17+'[2]01.2021'!O21</f>
        <v>0</v>
      </c>
      <c r="P17" s="81"/>
      <c r="Q17" s="80"/>
      <c r="R17" s="5">
        <f>C17+F17-N17</f>
        <v>0</v>
      </c>
    </row>
    <row r="18" spans="1:18" ht="15.75">
      <c r="A18" s="276" t="s">
        <v>28</v>
      </c>
      <c r="B18" s="277"/>
      <c r="C18" s="160">
        <v>0</v>
      </c>
      <c r="D18" s="52">
        <v>0</v>
      </c>
      <c r="E18" s="36">
        <v>0</v>
      </c>
      <c r="F18" s="43">
        <f>E18+'[2]01.2021'!F22</f>
        <v>0</v>
      </c>
      <c r="G18" s="69">
        <f>SUM(H18:K18)</f>
        <v>0</v>
      </c>
      <c r="H18" s="7">
        <v>0</v>
      </c>
      <c r="I18" s="7"/>
      <c r="J18" s="175"/>
      <c r="K18" s="176"/>
      <c r="L18" s="175">
        <v>0</v>
      </c>
      <c r="M18" s="177">
        <v>0</v>
      </c>
      <c r="N18" s="71">
        <f>SUM(O18:P18)</f>
        <v>0</v>
      </c>
      <c r="O18" s="3">
        <f>H18+'[2]01.2021'!O22</f>
        <v>0</v>
      </c>
      <c r="P18" s="81"/>
      <c r="Q18" s="82"/>
      <c r="R18" s="5">
        <f>C18+F18-N18</f>
        <v>0</v>
      </c>
    </row>
    <row r="19" spans="1:18" ht="15.75">
      <c r="A19" s="276" t="s">
        <v>31</v>
      </c>
      <c r="B19" s="277"/>
      <c r="C19" s="160">
        <v>0</v>
      </c>
      <c r="D19" s="52">
        <v>0</v>
      </c>
      <c r="E19" s="83">
        <v>0</v>
      </c>
      <c r="F19" s="43">
        <f>E19+'[2]01.2021'!F23</f>
        <v>0</v>
      </c>
      <c r="G19" s="69">
        <f>SUM(H19:K19)</f>
        <v>0</v>
      </c>
      <c r="H19" s="7">
        <v>0</v>
      </c>
      <c r="I19" s="7"/>
      <c r="J19" s="175"/>
      <c r="K19" s="176"/>
      <c r="L19" s="175">
        <v>0</v>
      </c>
      <c r="M19" s="180"/>
      <c r="N19" s="71">
        <f>SUM(O19:P19)</f>
        <v>0</v>
      </c>
      <c r="O19" s="3">
        <f>H19+'[2]01.2021'!O23</f>
        <v>0</v>
      </c>
      <c r="P19" s="81"/>
      <c r="Q19" s="82"/>
      <c r="R19" s="5">
        <f>C19+F19-N19</f>
        <v>0</v>
      </c>
    </row>
    <row r="20" spans="1:18" ht="16.5" thickBot="1">
      <c r="A20" s="284" t="s">
        <v>4</v>
      </c>
      <c r="B20" s="285"/>
      <c r="C20" s="181">
        <v>87386.56</v>
      </c>
      <c r="D20" s="84">
        <v>83786.14</v>
      </c>
      <c r="E20" s="182">
        <v>13125.3</v>
      </c>
      <c r="F20" s="85">
        <f>E20+'[1]08.2022'!F24</f>
        <v>108138.61</v>
      </c>
      <c r="G20" s="86">
        <f>H20</f>
        <v>83750.25</v>
      </c>
      <c r="H20" s="183">
        <v>83750.25</v>
      </c>
      <c r="I20" s="87">
        <v>0</v>
      </c>
      <c r="J20" s="88"/>
      <c r="K20" s="184"/>
      <c r="L20" s="88"/>
      <c r="M20" s="185"/>
      <c r="N20" s="89">
        <f>SUM(O20:Q20)</f>
        <v>182363.98</v>
      </c>
      <c r="O20" s="122">
        <f>H20+'[1]08.2022'!O24</f>
        <v>182363.98</v>
      </c>
      <c r="P20" s="88"/>
      <c r="Q20" s="87"/>
      <c r="R20" s="103">
        <f>C20+F20-N20</f>
        <v>13161.189999999973</v>
      </c>
    </row>
    <row r="21" spans="1:18" ht="20.25" thickBot="1">
      <c r="A21" s="224" t="s">
        <v>32</v>
      </c>
      <c r="B21" s="271"/>
      <c r="C21" s="67">
        <f>C9+C11+C16</f>
        <v>-280260.02999999997</v>
      </c>
      <c r="D21" s="15">
        <f aca="true" t="shared" si="4" ref="D21:R21">D9+D11+D16</f>
        <v>-409942.29000000004</v>
      </c>
      <c r="E21" s="16">
        <f t="shared" si="4"/>
        <v>927708.5800000001</v>
      </c>
      <c r="F21" s="62">
        <f t="shared" si="4"/>
        <v>8106724.4</v>
      </c>
      <c r="G21" s="15">
        <f t="shared" si="4"/>
        <v>930999.03</v>
      </c>
      <c r="H21" s="14">
        <f t="shared" si="4"/>
        <v>930999.03</v>
      </c>
      <c r="I21" s="15">
        <f t="shared" si="4"/>
        <v>0</v>
      </c>
      <c r="J21" s="14">
        <f t="shared" si="4"/>
        <v>0</v>
      </c>
      <c r="K21" s="14">
        <f t="shared" si="4"/>
        <v>0</v>
      </c>
      <c r="L21" s="14" t="e">
        <f t="shared" si="4"/>
        <v>#REF!</v>
      </c>
      <c r="M21" s="14" t="e">
        <f t="shared" si="4"/>
        <v>#REF!</v>
      </c>
      <c r="N21" s="62">
        <f t="shared" si="4"/>
        <v>8239697.109999999</v>
      </c>
      <c r="O21" s="14">
        <f t="shared" si="4"/>
        <v>8239697.109999999</v>
      </c>
      <c r="P21" s="15">
        <f t="shared" si="4"/>
        <v>0</v>
      </c>
      <c r="Q21" s="14">
        <f t="shared" si="4"/>
        <v>0</v>
      </c>
      <c r="R21" s="15">
        <f t="shared" si="4"/>
        <v>-413232.73999999964</v>
      </c>
    </row>
    <row r="22" spans="1:18" ht="14.25" thickBot="1">
      <c r="A22" s="288"/>
      <c r="B22" s="289"/>
      <c r="C22" s="186"/>
      <c r="D22" s="32"/>
      <c r="E22" s="108"/>
      <c r="F22" s="91"/>
      <c r="G22" s="32"/>
      <c r="H22" s="33"/>
      <c r="I22" s="31"/>
      <c r="J22" s="34"/>
      <c r="K22" s="35"/>
      <c r="L22" s="35"/>
      <c r="M22" s="92"/>
      <c r="N22" s="91"/>
      <c r="O22" s="31"/>
      <c r="P22" s="34"/>
      <c r="Q22" s="31"/>
      <c r="R22" s="93"/>
    </row>
    <row r="23" spans="1:18" ht="20.25" thickBot="1">
      <c r="A23" s="230" t="s">
        <v>33</v>
      </c>
      <c r="B23" s="231"/>
      <c r="C23" s="187">
        <f aca="true" t="shared" si="5" ref="C23:R23">SUM(C24:C25)</f>
        <v>41466842.47</v>
      </c>
      <c r="D23" s="95">
        <f t="shared" si="5"/>
        <v>58591981.56</v>
      </c>
      <c r="E23" s="95">
        <f t="shared" si="5"/>
        <v>17914421.79</v>
      </c>
      <c r="F23" s="95">
        <f t="shared" si="5"/>
        <v>158619527.91000003</v>
      </c>
      <c r="G23" s="95">
        <f t="shared" si="5"/>
        <v>18070063.28</v>
      </c>
      <c r="H23" s="95">
        <f t="shared" si="5"/>
        <v>17786970.69</v>
      </c>
      <c r="I23" s="95">
        <f t="shared" si="5"/>
        <v>283092.59</v>
      </c>
      <c r="J23" s="95">
        <f t="shared" si="5"/>
        <v>0</v>
      </c>
      <c r="K23" s="95">
        <f t="shared" si="5"/>
        <v>0</v>
      </c>
      <c r="L23" s="95">
        <f t="shared" si="5"/>
        <v>0</v>
      </c>
      <c r="M23" s="95">
        <f t="shared" si="5"/>
        <v>0</v>
      </c>
      <c r="N23" s="95">
        <f t="shared" si="5"/>
        <v>141650030.31</v>
      </c>
      <c r="O23" s="95">
        <f t="shared" si="5"/>
        <v>139474842.12</v>
      </c>
      <c r="P23" s="95">
        <f t="shared" si="5"/>
        <v>2175188.19</v>
      </c>
      <c r="Q23" s="95">
        <f t="shared" si="5"/>
        <v>0</v>
      </c>
      <c r="R23" s="95">
        <f t="shared" si="5"/>
        <v>58436340.07000002</v>
      </c>
    </row>
    <row r="24" spans="1:18" ht="16.5" thickBot="1">
      <c r="A24" s="290" t="s">
        <v>34</v>
      </c>
      <c r="B24" s="291"/>
      <c r="C24" s="162">
        <v>38818557.54</v>
      </c>
      <c r="D24" s="97">
        <v>54006799.6</v>
      </c>
      <c r="E24" s="98">
        <v>16908740.14</v>
      </c>
      <c r="F24" s="96">
        <f>E24+'[1]08.2022'!F28</f>
        <v>147446313.83</v>
      </c>
      <c r="G24" s="123">
        <f>SUM(H24:L24)</f>
        <v>16569597.15</v>
      </c>
      <c r="H24" s="124">
        <f>16569597.15-I24</f>
        <v>16286504.56</v>
      </c>
      <c r="I24" s="125">
        <v>283092.59</v>
      </c>
      <c r="J24" s="163"/>
      <c r="K24" s="188"/>
      <c r="L24" s="188">
        <v>0</v>
      </c>
      <c r="M24" s="164">
        <v>0</v>
      </c>
      <c r="N24" s="49">
        <f>SUM(O24:Q24)</f>
        <v>131918928.77999999</v>
      </c>
      <c r="O24" s="112">
        <f>H24+'[1]08.2022'!O28</f>
        <v>129743740.58999999</v>
      </c>
      <c r="P24" s="112">
        <f>I24+'[1]08.2022'!P28</f>
        <v>2175188.19</v>
      </c>
      <c r="Q24" s="82">
        <v>0</v>
      </c>
      <c r="R24" s="60">
        <f>C24+F24-N24</f>
        <v>54345942.59000002</v>
      </c>
    </row>
    <row r="25" spans="1:18" ht="16.5" thickBot="1">
      <c r="A25" s="286" t="s">
        <v>35</v>
      </c>
      <c r="B25" s="287"/>
      <c r="C25" s="160">
        <v>2648284.93</v>
      </c>
      <c r="D25" s="97">
        <v>4585181.96</v>
      </c>
      <c r="E25" s="36">
        <v>1005681.65</v>
      </c>
      <c r="F25" s="96">
        <f>E25+'[1]08.2022'!F29</f>
        <v>11173214.080000002</v>
      </c>
      <c r="G25" s="123">
        <f>SUM(H25:L25)</f>
        <v>1500466.13</v>
      </c>
      <c r="H25" s="10">
        <v>1500466.13</v>
      </c>
      <c r="I25" s="126"/>
      <c r="J25" s="178"/>
      <c r="K25" s="178"/>
      <c r="L25" s="178"/>
      <c r="M25" s="179"/>
      <c r="N25" s="49">
        <f>SUM(O25:Q25)</f>
        <v>9731101.530000001</v>
      </c>
      <c r="O25" s="112">
        <f>H25+'[1]08.2022'!O29</f>
        <v>9731101.530000001</v>
      </c>
      <c r="P25" s="82"/>
      <c r="Q25" s="82">
        <v>0</v>
      </c>
      <c r="R25" s="60">
        <f>C25+F25-N25</f>
        <v>4090397.4800000004</v>
      </c>
    </row>
    <row r="26" spans="1:18" ht="16.5" thickBot="1">
      <c r="A26" s="30"/>
      <c r="B26" s="189"/>
      <c r="C26" s="162"/>
      <c r="D26" s="24"/>
      <c r="E26" s="98"/>
      <c r="F26" s="190"/>
      <c r="G26" s="123"/>
      <c r="H26" s="124"/>
      <c r="I26" s="12"/>
      <c r="J26" s="13"/>
      <c r="K26" s="13"/>
      <c r="L26" s="13"/>
      <c r="M26" s="191"/>
      <c r="N26" s="57"/>
      <c r="O26" s="192"/>
      <c r="P26" s="31"/>
      <c r="Q26" s="31"/>
      <c r="R26" s="60"/>
    </row>
    <row r="27" spans="1:18" ht="20.25" thickBot="1">
      <c r="A27" s="224" t="s">
        <v>5</v>
      </c>
      <c r="B27" s="225"/>
      <c r="C27" s="61">
        <f>SUM(C28:C29)</f>
        <v>248462.44</v>
      </c>
      <c r="D27" s="15">
        <f>SUM(D28:D29)</f>
        <v>160046.62</v>
      </c>
      <c r="E27" s="193">
        <f>SUM(E28:E29)</f>
        <v>111816.86</v>
      </c>
      <c r="F27" s="62">
        <f>SUM(F28:F29)</f>
        <v>1143818.13</v>
      </c>
      <c r="G27" s="14">
        <f>SUM(H27:L27)</f>
        <v>118344.57</v>
      </c>
      <c r="H27" s="194">
        <f>H28+H29</f>
        <v>118344.57</v>
      </c>
      <c r="I27" s="193">
        <f>I28+I29</f>
        <v>0</v>
      </c>
      <c r="J27" s="195">
        <v>0</v>
      </c>
      <c r="K27" s="196">
        <v>0</v>
      </c>
      <c r="L27" s="196">
        <v>0</v>
      </c>
      <c r="M27" s="197">
        <v>0</v>
      </c>
      <c r="N27" s="114">
        <f>SUM(O27:Q27)</f>
        <v>1238761.66</v>
      </c>
      <c r="O27" s="198">
        <f>SUM(O28:O29)</f>
        <v>1238761.66</v>
      </c>
      <c r="P27" s="199">
        <f>SUM(P28:P29)</f>
        <v>0</v>
      </c>
      <c r="Q27" s="199">
        <f>SUM(Q28:Q29)</f>
        <v>0</v>
      </c>
      <c r="R27" s="15">
        <f>SUM(R28:R29)</f>
        <v>153518.90999999997</v>
      </c>
    </row>
    <row r="28" spans="1:18" ht="20.25" thickBot="1">
      <c r="A28" s="226" t="s">
        <v>5</v>
      </c>
      <c r="B28" s="227"/>
      <c r="C28" s="104">
        <v>211586.79</v>
      </c>
      <c r="D28" s="200">
        <v>62357.5</v>
      </c>
      <c r="E28" s="201">
        <v>3075.35</v>
      </c>
      <c r="F28" s="43">
        <f>E28+'[1]08.2022'!F32</f>
        <v>130470.40000000002</v>
      </c>
      <c r="G28" s="2">
        <f>H28+I28</f>
        <v>10815.8</v>
      </c>
      <c r="H28" s="3">
        <v>10815.8</v>
      </c>
      <c r="I28" s="202"/>
      <c r="J28" s="203"/>
      <c r="K28" s="203"/>
      <c r="L28" s="203"/>
      <c r="M28" s="204"/>
      <c r="N28" s="43">
        <f>SUM(O28:Q28)</f>
        <v>287440.13999999996</v>
      </c>
      <c r="O28" s="111">
        <f>H28+'[1]08.2022'!O32</f>
        <v>287440.13999999996</v>
      </c>
      <c r="P28" s="111">
        <f>I28</f>
        <v>0</v>
      </c>
      <c r="Q28" s="80">
        <v>0</v>
      </c>
      <c r="R28" s="97">
        <f>C28+F28-N28</f>
        <v>54617.050000000105</v>
      </c>
    </row>
    <row r="29" spans="1:18" ht="20.25" thickBot="1">
      <c r="A29" s="228" t="s">
        <v>36</v>
      </c>
      <c r="B29" s="229"/>
      <c r="C29" s="205">
        <v>36875.65</v>
      </c>
      <c r="D29" s="200">
        <v>97689.12</v>
      </c>
      <c r="E29" s="206">
        <v>108741.51</v>
      </c>
      <c r="F29" s="43">
        <f>E29+'[1]08.2022'!F33</f>
        <v>1013347.73</v>
      </c>
      <c r="G29" s="2">
        <f>H29+I29</f>
        <v>107528.77</v>
      </c>
      <c r="H29" s="207">
        <v>107528.77</v>
      </c>
      <c r="I29" s="208"/>
      <c r="J29" s="209"/>
      <c r="K29" s="210"/>
      <c r="L29" s="210"/>
      <c r="M29" s="211"/>
      <c r="N29" s="212">
        <f>SUM(O29:Q29)</f>
        <v>951321.52</v>
      </c>
      <c r="O29" s="111">
        <f>H29+'[1]08.2022'!O33</f>
        <v>951321.52</v>
      </c>
      <c r="P29" s="213"/>
      <c r="Q29" s="29">
        <v>0</v>
      </c>
      <c r="R29" s="97">
        <f>C29+F29-N29</f>
        <v>98901.85999999987</v>
      </c>
    </row>
    <row r="30" spans="1:18" ht="14.25" thickBot="1">
      <c r="A30" s="38"/>
      <c r="B30" s="39"/>
      <c r="C30" s="99"/>
      <c r="D30" s="28"/>
      <c r="E30" s="100"/>
      <c r="F30" s="127"/>
      <c r="G30" s="40"/>
      <c r="H30" s="100"/>
      <c r="I30" s="37"/>
      <c r="J30" s="128"/>
      <c r="K30" s="214"/>
      <c r="L30" s="214"/>
      <c r="M30" s="101"/>
      <c r="N30" s="127"/>
      <c r="O30" s="100"/>
      <c r="P30" s="37"/>
      <c r="Q30" s="100"/>
      <c r="R30" s="28"/>
    </row>
    <row r="31" spans="1:18" ht="20.25" thickBot="1">
      <c r="A31" s="230" t="s">
        <v>37</v>
      </c>
      <c r="B31" s="231"/>
      <c r="C31" s="129">
        <v>3238617.81</v>
      </c>
      <c r="D31" s="95">
        <v>1523411.91</v>
      </c>
      <c r="E31" s="109">
        <f>7569234.06-E9</f>
        <v>6654650.779999999</v>
      </c>
      <c r="F31" s="94">
        <f>E31+'[1]08.2022'!F35</f>
        <v>64437390.690000005</v>
      </c>
      <c r="G31" s="95">
        <f>SUM(H31:L31)</f>
        <v>5937133.779999999</v>
      </c>
      <c r="H31" s="110">
        <f>6784382.56-I31-H9</f>
        <v>5830108.9399999995</v>
      </c>
      <c r="I31" s="95">
        <v>107024.84</v>
      </c>
      <c r="J31" s="215"/>
      <c r="K31" s="216"/>
      <c r="L31" s="216">
        <v>0</v>
      </c>
      <c r="M31" s="217">
        <v>0</v>
      </c>
      <c r="N31" s="94">
        <f>SUM(O31:Q31)</f>
        <v>65435079.59</v>
      </c>
      <c r="O31" s="110">
        <f>H31+'[1]08.2022'!O35</f>
        <v>63903553.07</v>
      </c>
      <c r="P31" s="15">
        <f>I31+'[1]08.2022'!P35</f>
        <v>1531526.52</v>
      </c>
      <c r="Q31" s="218">
        <v>0</v>
      </c>
      <c r="R31" s="95">
        <f>C31+F31-N31</f>
        <v>2240928.9099999964</v>
      </c>
    </row>
    <row r="32" spans="1:18" ht="20.25" thickBot="1">
      <c r="A32" s="220" t="s">
        <v>8</v>
      </c>
      <c r="B32" s="221"/>
      <c r="C32" s="219"/>
      <c r="D32" s="28"/>
      <c r="E32" s="100"/>
      <c r="F32" s="127"/>
      <c r="G32" s="130"/>
      <c r="H32" s="37"/>
      <c r="I32" s="128"/>
      <c r="J32" s="214"/>
      <c r="K32" s="101"/>
      <c r="L32" s="128"/>
      <c r="M32" s="101"/>
      <c r="N32" s="127"/>
      <c r="O32" s="37"/>
      <c r="P32" s="128"/>
      <c r="Q32" s="37"/>
      <c r="R32" s="131"/>
    </row>
    <row r="33" spans="1:18" ht="20.25" thickBot="1">
      <c r="A33" s="8"/>
      <c r="B33" s="9"/>
      <c r="C33" s="90"/>
      <c r="D33" s="32"/>
      <c r="E33" s="108"/>
      <c r="F33" s="91"/>
      <c r="G33" s="32"/>
      <c r="H33" s="33"/>
      <c r="I33" s="115"/>
      <c r="J33" s="33"/>
      <c r="K33" s="33"/>
      <c r="L33" s="33"/>
      <c r="M33" s="33"/>
      <c r="N33" s="91"/>
      <c r="O33" s="33"/>
      <c r="P33" s="31"/>
      <c r="Q33" s="33"/>
      <c r="R33" s="121"/>
    </row>
    <row r="34" spans="1:18" ht="20.25" thickBot="1">
      <c r="A34" s="222" t="s">
        <v>38</v>
      </c>
      <c r="B34" s="223"/>
      <c r="C34" s="61">
        <f>C21+C23+C27+C31</f>
        <v>44673662.69</v>
      </c>
      <c r="D34" s="15">
        <f aca="true" t="shared" si="6" ref="D34:P34">D21+D23+D31+D27</f>
        <v>59865497.8</v>
      </c>
      <c r="E34" s="16">
        <f t="shared" si="6"/>
        <v>25608598.009999998</v>
      </c>
      <c r="F34" s="62">
        <f t="shared" si="6"/>
        <v>232307461.13000003</v>
      </c>
      <c r="G34" s="62">
        <f t="shared" si="6"/>
        <v>25056540.660000004</v>
      </c>
      <c r="H34" s="61">
        <f t="shared" si="6"/>
        <v>24666423.230000004</v>
      </c>
      <c r="I34" s="62">
        <f t="shared" si="6"/>
        <v>390117.43000000005</v>
      </c>
      <c r="J34" s="61">
        <f t="shared" si="6"/>
        <v>0</v>
      </c>
      <c r="K34" s="61">
        <f t="shared" si="6"/>
        <v>0</v>
      </c>
      <c r="L34" s="61" t="e">
        <f t="shared" si="6"/>
        <v>#REF!</v>
      </c>
      <c r="M34" s="61" t="e">
        <f t="shared" si="6"/>
        <v>#REF!</v>
      </c>
      <c r="N34" s="62">
        <f t="shared" si="6"/>
        <v>216563568.67000002</v>
      </c>
      <c r="O34" s="61">
        <f t="shared" si="6"/>
        <v>212856853.96</v>
      </c>
      <c r="P34" s="62">
        <f t="shared" si="6"/>
        <v>3706714.71</v>
      </c>
      <c r="Q34" s="61">
        <f>Q9+Q11+Q16+Q23++Q27+Q31</f>
        <v>0</v>
      </c>
      <c r="R34" s="15">
        <f>R21+R23+R27+R31</f>
        <v>60417555.15000001</v>
      </c>
    </row>
  </sheetData>
  <mergeCells count="47">
    <mergeCell ref="A20:B20"/>
    <mergeCell ref="A21:B21"/>
    <mergeCell ref="A25:B25"/>
    <mergeCell ref="A23:B23"/>
    <mergeCell ref="A22:B22"/>
    <mergeCell ref="A24:B24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N1:P1"/>
    <mergeCell ref="Q1:Q4"/>
    <mergeCell ref="A5:B5"/>
    <mergeCell ref="A7:B7"/>
    <mergeCell ref="A6:B6"/>
    <mergeCell ref="K3:K4"/>
    <mergeCell ref="L3:L4"/>
    <mergeCell ref="A1:B4"/>
    <mergeCell ref="C1:C4"/>
    <mergeCell ref="D1:D4"/>
    <mergeCell ref="E1:E4"/>
    <mergeCell ref="F1:F4"/>
    <mergeCell ref="G1:L1"/>
    <mergeCell ref="O3:O4"/>
    <mergeCell ref="P3:P4"/>
    <mergeCell ref="R1:R4"/>
    <mergeCell ref="G2:G4"/>
    <mergeCell ref="H2:K2"/>
    <mergeCell ref="N2:N4"/>
    <mergeCell ref="O2:P2"/>
    <mergeCell ref="H3:H4"/>
    <mergeCell ref="I3:I4"/>
    <mergeCell ref="J3:J4"/>
    <mergeCell ref="A32:B32"/>
    <mergeCell ref="A34:B34"/>
    <mergeCell ref="A27:B27"/>
    <mergeCell ref="A28:B28"/>
    <mergeCell ref="A29:B29"/>
    <mergeCell ref="A31:B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2022-11-30T07:37:10Z</dcterms:modified>
  <cp:category/>
  <cp:version/>
  <cp:contentType/>
  <cp:contentStatus/>
</cp:coreProperties>
</file>