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4" activeTab="4"/>
  </bookViews>
  <sheets>
    <sheet name="Ікв.2016" sheetId="1" r:id="rId1"/>
    <sheet name="ІІкв.2016" sheetId="2" r:id="rId2"/>
    <sheet name="ІІІкв.2016" sheetId="3" r:id="rId3"/>
    <sheet name="IVкв.2016" sheetId="4" r:id="rId4"/>
    <sheet name="Ікв.2019" sheetId="5" r:id="rId5"/>
  </sheets>
  <externalReferences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<sst xmlns="http://schemas.openxmlformats.org/spreadsheetml/2006/main" count="177" uniqueCount="71">
  <si>
    <t>ПРЕДПРИЯ         ТИЯ</t>
  </si>
  <si>
    <t>ОСТАТОК НА 01.01.16</t>
  </si>
  <si>
    <t>Начислено за месяц</t>
  </si>
  <si>
    <t>Начислено с нарастающим итогом</t>
  </si>
  <si>
    <t>ОПЛАТА  ЗА  МЕСЯЦ</t>
  </si>
  <si>
    <t>ОПЛАТА С  НАРАСТАЮЩИМ ИТОГОМ</t>
  </si>
  <si>
    <t>ОСТАТОК ДОЛГА                      на 01.04.2016</t>
  </si>
  <si>
    <t>ОБЩАЯ</t>
  </si>
  <si>
    <t>в т. ч.</t>
  </si>
  <si>
    <t>Оплата с нарастающим итогом</t>
  </si>
  <si>
    <t>р/с</t>
  </si>
  <si>
    <t>в/з</t>
  </si>
  <si>
    <r>
      <t xml:space="preserve">р/с  </t>
    </r>
  </si>
  <si>
    <t>ГОСБЮДЖЕТ</t>
  </si>
  <si>
    <t>ОБЛБЮДЖЕТ</t>
  </si>
  <si>
    <t>РАЙБЮДЖЕТ</t>
  </si>
  <si>
    <t>ГОРБЮДЖЕТ</t>
  </si>
  <si>
    <t>БЮДЖЕТ</t>
  </si>
  <si>
    <t>СУБСИДИИ</t>
  </si>
  <si>
    <t>Автозаводск р-н</t>
  </si>
  <si>
    <t>Крюковск р-н</t>
  </si>
  <si>
    <t>Кременчугский р-он</t>
  </si>
  <si>
    <t>ЛЬГОТЫ</t>
  </si>
  <si>
    <t>ВСЕГО БЮДЖЕТ</t>
  </si>
  <si>
    <t>НАСЕЛЕН.</t>
  </si>
  <si>
    <t>Ч-сектор</t>
  </si>
  <si>
    <t>Ж С К</t>
  </si>
  <si>
    <t>Гос.сектор</t>
  </si>
  <si>
    <t>ПРЕДПРИЯ                  ТИЯ</t>
  </si>
  <si>
    <t>И Т О Г О</t>
  </si>
  <si>
    <t>ОСТАТОК ДОЛГА                      на 01.07.2016</t>
  </si>
  <si>
    <t>ОСТАТОК ДОЛГА                      на 01.10.2016</t>
  </si>
  <si>
    <t>ОСТАТОК ДОЛГА                      на 01.01.2017</t>
  </si>
  <si>
    <t>ІНФОРМАЦІЯ ЩОДО РОЗМІРУ ЗАБОРГОВАНОСТІ З ОПЛАТИ СПОЖИВЧИХ ПОСЛУГ ЗА КАТЕГОРІЯМИ СПОЖИВАЧІВ</t>
  </si>
  <si>
    <t xml:space="preserve">                                        І квартал       2016  року                                                                                   </t>
  </si>
  <si>
    <t xml:space="preserve">                                        ІІ квартал       2016  року                                                                                   </t>
  </si>
  <si>
    <t xml:space="preserve">                                        ІІІ квартал       2016  року                                                                                   </t>
  </si>
  <si>
    <t xml:space="preserve">                                        ІV квартал       2016  року                                                                                   </t>
  </si>
  <si>
    <t>Департамент</t>
  </si>
  <si>
    <t>ОСББ</t>
  </si>
  <si>
    <t>в т.ч.гуртож.</t>
  </si>
  <si>
    <t>в т.ч. ОСББ</t>
  </si>
  <si>
    <t>в т.ч.гуртож</t>
  </si>
  <si>
    <t>Інформація про стан заборгованості за послуги з водопостачання та водовідведення</t>
  </si>
  <si>
    <t>споживачі</t>
  </si>
  <si>
    <t>МІСЬКИЙ</t>
  </si>
  <si>
    <t>РАЙОННИЙ</t>
  </si>
  <si>
    <t>ОБЛАСНИЙ</t>
  </si>
  <si>
    <t>ДЕРЖАВНИЙ</t>
  </si>
  <si>
    <t>СУБСИДІЇ</t>
  </si>
  <si>
    <t>Крюківск р-н</t>
  </si>
  <si>
    <t xml:space="preserve">Кременчуцький </t>
  </si>
  <si>
    <t>ПІЛЬГИ</t>
  </si>
  <si>
    <t>Кременчуцький</t>
  </si>
  <si>
    <t>ВСЬОГО БЮДЖЕТ</t>
  </si>
  <si>
    <t>НАСЕЛЕННЯ</t>
  </si>
  <si>
    <t>Державний сектор</t>
  </si>
  <si>
    <t>Приватний сектор</t>
  </si>
  <si>
    <t>Буд.з індивід.дог.</t>
  </si>
  <si>
    <t>Абон.обслугов.</t>
  </si>
  <si>
    <t>ЮРИДИЧНІ ОСОБИ</t>
  </si>
  <si>
    <t>ВСЬОГО</t>
  </si>
  <si>
    <t>станом на 01.04.2019 року</t>
  </si>
  <si>
    <t>заборгов. станом на 01.01.2020</t>
  </si>
  <si>
    <t>заборгов. станом на 01.03.2020</t>
  </si>
  <si>
    <t>нараховано за березень 2020</t>
  </si>
  <si>
    <t>нараховано наростаючим підсумком</t>
  </si>
  <si>
    <t>оплата</t>
  </si>
  <si>
    <t>оплата наростаючим підсумком</t>
  </si>
  <si>
    <t>загальна</t>
  </si>
  <si>
    <t>Залишок боргу на 01.04.2019 року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</si>
</sst>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3">
    <font>
      <sz val="10"/>
      <name val="Arial"/>
      <family val="0"/>
    </font>
    <font>
      <b/>
      <i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z val="14"/>
      <name val="Arial"/>
      <family val="0"/>
    </font>
    <font>
      <i/>
      <sz val="14"/>
      <name val="Times New Roman"/>
      <family val="1"/>
    </font>
    <font>
      <b/>
      <i/>
      <sz val="11"/>
      <name val="Arial"/>
      <family val="0"/>
    </font>
    <font>
      <b/>
      <i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4" fontId="11" fillId="33" borderId="10" xfId="0" applyNumberFormat="1" applyFont="1" applyFill="1" applyBorder="1" applyAlignment="1">
      <alignment horizontal="right" vertical="center" wrapText="1"/>
    </xf>
    <xf numFmtId="4" fontId="12" fillId="0" borderId="1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1" fillId="33" borderId="12" xfId="0" applyNumberFormat="1" applyFont="1" applyFill="1" applyBorder="1" applyAlignment="1">
      <alignment horizontal="right" vertical="center" wrapText="1"/>
    </xf>
    <xf numFmtId="4" fontId="12" fillId="0" borderId="13" xfId="0" applyNumberFormat="1" applyFont="1" applyFill="1" applyBorder="1" applyAlignment="1">
      <alignment horizontal="right" vertical="center"/>
    </xf>
    <xf numFmtId="4" fontId="12" fillId="33" borderId="12" xfId="0" applyNumberFormat="1" applyFont="1" applyFill="1" applyBorder="1" applyAlignment="1">
      <alignment horizontal="right" vertical="center" wrapText="1"/>
    </xf>
    <xf numFmtId="4" fontId="12" fillId="0" borderId="14" xfId="0" applyNumberFormat="1" applyFont="1" applyFill="1" applyBorder="1" applyAlignment="1">
      <alignment horizontal="right" vertical="center"/>
    </xf>
    <xf numFmtId="4" fontId="12" fillId="0" borderId="11" xfId="0" applyNumberFormat="1" applyFont="1" applyFill="1" applyBorder="1" applyAlignment="1">
      <alignment horizontal="right" vertical="center" wrapText="1"/>
    </xf>
    <xf numFmtId="4" fontId="11" fillId="33" borderId="15" xfId="0" applyNumberFormat="1" applyFont="1" applyFill="1" applyBorder="1" applyAlignment="1">
      <alignment horizontal="right" vertical="center" wrapText="1"/>
    </xf>
    <xf numFmtId="4" fontId="12" fillId="0" borderId="16" xfId="0" applyNumberFormat="1" applyFont="1" applyBorder="1" applyAlignment="1">
      <alignment horizontal="right" vertical="center" wrapText="1"/>
    </xf>
    <xf numFmtId="4" fontId="12" fillId="0" borderId="16" xfId="58" applyNumberFormat="1" applyFont="1" applyBorder="1" applyAlignment="1">
      <alignment horizontal="right" vertical="center" wrapText="1"/>
    </xf>
    <xf numFmtId="4" fontId="11" fillId="33" borderId="16" xfId="0" applyNumberFormat="1" applyFont="1" applyFill="1" applyBorder="1" applyAlignment="1">
      <alignment horizontal="right" vertical="center" wrapText="1"/>
    </xf>
    <xf numFmtId="4" fontId="12" fillId="0" borderId="15" xfId="0" applyNumberFormat="1" applyFont="1" applyBorder="1" applyAlignment="1">
      <alignment horizontal="right" vertical="center" wrapText="1"/>
    </xf>
    <xf numFmtId="4" fontId="12" fillId="0" borderId="17" xfId="58" applyNumberFormat="1" applyFont="1" applyBorder="1" applyAlignment="1">
      <alignment horizontal="right" vertical="center" wrapText="1"/>
    </xf>
    <xf numFmtId="4" fontId="11" fillId="33" borderId="17" xfId="58" applyNumberFormat="1" applyFont="1" applyFill="1" applyBorder="1" applyAlignment="1">
      <alignment horizontal="right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" fontId="12" fillId="0" borderId="20" xfId="0" applyNumberFormat="1" applyFont="1" applyFill="1" applyBorder="1" applyAlignment="1">
      <alignment horizontal="right" vertical="center"/>
    </xf>
    <xf numFmtId="4" fontId="12" fillId="0" borderId="17" xfId="0" applyNumberFormat="1" applyFont="1" applyBorder="1" applyAlignment="1">
      <alignment horizontal="right" vertical="center" wrapText="1"/>
    </xf>
    <xf numFmtId="4" fontId="11" fillId="0" borderId="11" xfId="0" applyNumberFormat="1" applyFont="1" applyFill="1" applyBorder="1" applyAlignment="1">
      <alignment horizontal="right" vertical="center" wrapText="1"/>
    </xf>
    <xf numFmtId="4" fontId="11" fillId="33" borderId="16" xfId="58" applyNumberFormat="1" applyFont="1" applyFill="1" applyBorder="1" applyAlignment="1">
      <alignment horizontal="right" vertical="center" wrapText="1"/>
    </xf>
    <xf numFmtId="4" fontId="12" fillId="0" borderId="21" xfId="0" applyNumberFormat="1" applyFont="1" applyFill="1" applyBorder="1" applyAlignment="1">
      <alignment horizontal="right" vertical="center"/>
    </xf>
    <xf numFmtId="4" fontId="13" fillId="0" borderId="22" xfId="0" applyNumberFormat="1" applyFont="1" applyBorder="1" applyAlignment="1">
      <alignment horizontal="right" vertical="center" wrapText="1"/>
    </xf>
    <xf numFmtId="4" fontId="6" fillId="33" borderId="22" xfId="0" applyNumberFormat="1" applyFont="1" applyFill="1" applyBorder="1" applyAlignment="1">
      <alignment horizontal="right" vertical="center" wrapText="1"/>
    </xf>
    <xf numFmtId="4" fontId="13" fillId="0" borderId="23" xfId="0" applyNumberFormat="1" applyFont="1" applyBorder="1" applyAlignment="1">
      <alignment horizontal="right" vertical="center" wrapText="1"/>
    </xf>
    <xf numFmtId="4" fontId="13" fillId="0" borderId="24" xfId="0" applyNumberFormat="1" applyFont="1" applyBorder="1" applyAlignment="1">
      <alignment horizontal="right" vertical="center" wrapText="1"/>
    </xf>
    <xf numFmtId="4" fontId="4" fillId="33" borderId="12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33" borderId="25" xfId="0" applyNumberFormat="1" applyFont="1" applyFill="1" applyBorder="1" applyAlignment="1">
      <alignment horizontal="right" vertical="center" wrapText="1"/>
    </xf>
    <xf numFmtId="4" fontId="5" fillId="33" borderId="0" xfId="0" applyNumberFormat="1" applyFont="1" applyFill="1" applyBorder="1" applyAlignment="1">
      <alignment horizontal="right" vertical="center" wrapText="1"/>
    </xf>
    <xf numFmtId="4" fontId="5" fillId="0" borderId="26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4" fontId="5" fillId="0" borderId="27" xfId="0" applyNumberFormat="1" applyFont="1" applyFill="1" applyBorder="1" applyAlignment="1">
      <alignment horizontal="right" vertical="center" wrapText="1"/>
    </xf>
    <xf numFmtId="4" fontId="4" fillId="33" borderId="10" xfId="58" applyNumberFormat="1" applyFont="1" applyFill="1" applyBorder="1" applyAlignment="1">
      <alignment horizontal="right" vertical="center" wrapText="1"/>
    </xf>
    <xf numFmtId="4" fontId="4" fillId="33" borderId="11" xfId="58" applyNumberFormat="1" applyFont="1" applyFill="1" applyBorder="1" applyAlignment="1">
      <alignment horizontal="right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4" fontId="12" fillId="0" borderId="16" xfId="0" applyNumberFormat="1" applyFont="1" applyFill="1" applyBorder="1" applyAlignment="1">
      <alignment horizontal="right" vertical="center" wrapText="1"/>
    </xf>
    <xf numFmtId="4" fontId="11" fillId="33" borderId="28" xfId="0" applyNumberFormat="1" applyFont="1" applyFill="1" applyBorder="1" applyAlignment="1">
      <alignment horizontal="right" vertical="center" wrapText="1"/>
    </xf>
    <xf numFmtId="4" fontId="12" fillId="0" borderId="29" xfId="58" applyNumberFormat="1" applyFont="1" applyFill="1" applyBorder="1" applyAlignment="1">
      <alignment horizontal="right" vertical="center" wrapText="1"/>
    </xf>
    <xf numFmtId="4" fontId="11" fillId="0" borderId="28" xfId="0" applyNumberFormat="1" applyFont="1" applyFill="1" applyBorder="1" applyAlignment="1">
      <alignment horizontal="right" vertical="center" wrapText="1"/>
    </xf>
    <xf numFmtId="4" fontId="11" fillId="0" borderId="30" xfId="0" applyNumberFormat="1" applyFont="1" applyFill="1" applyBorder="1" applyAlignment="1">
      <alignment horizontal="right" vertical="center" wrapText="1"/>
    </xf>
    <xf numFmtId="4" fontId="12" fillId="0" borderId="17" xfId="0" applyNumberFormat="1" applyFont="1" applyFill="1" applyBorder="1" applyAlignment="1">
      <alignment horizontal="right" vertical="center" wrapText="1"/>
    </xf>
    <xf numFmtId="4" fontId="12" fillId="0" borderId="31" xfId="58" applyNumberFormat="1" applyFont="1" applyFill="1" applyBorder="1" applyAlignment="1">
      <alignment horizontal="right" vertical="center" wrapText="1"/>
    </xf>
    <xf numFmtId="4" fontId="11" fillId="0" borderId="17" xfId="0" applyNumberFormat="1" applyFont="1" applyFill="1" applyBorder="1" applyAlignment="1">
      <alignment horizontal="right" vertical="center" wrapText="1"/>
    </xf>
    <xf numFmtId="4" fontId="11" fillId="0" borderId="32" xfId="0" applyNumberFormat="1" applyFont="1" applyFill="1" applyBorder="1" applyAlignment="1">
      <alignment horizontal="right" vertical="center" wrapText="1"/>
    </xf>
    <xf numFmtId="4" fontId="11" fillId="0" borderId="26" xfId="0" applyNumberFormat="1" applyFont="1" applyFill="1" applyBorder="1" applyAlignment="1">
      <alignment horizontal="right" vertical="center" wrapText="1"/>
    </xf>
    <xf numFmtId="4" fontId="11" fillId="0" borderId="27" xfId="0" applyNumberFormat="1" applyFont="1" applyFill="1" applyBorder="1" applyAlignment="1">
      <alignment horizontal="right" vertical="center" wrapText="1"/>
    </xf>
    <xf numFmtId="4" fontId="6" fillId="33" borderId="33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4" fontId="13" fillId="0" borderId="23" xfId="0" applyNumberFormat="1" applyFont="1" applyFill="1" applyBorder="1" applyAlignment="1">
      <alignment horizontal="right" vertical="center" wrapText="1"/>
    </xf>
    <xf numFmtId="4" fontId="13" fillId="0" borderId="34" xfId="0" applyNumberFormat="1" applyFont="1" applyBorder="1" applyAlignment="1">
      <alignment horizontal="right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right" vertical="center" wrapText="1"/>
    </xf>
    <xf numFmtId="4" fontId="13" fillId="0" borderId="26" xfId="0" applyNumberFormat="1" applyFont="1" applyBorder="1" applyAlignment="1">
      <alignment horizontal="right" vertical="center" wrapText="1"/>
    </xf>
    <xf numFmtId="4" fontId="6" fillId="33" borderId="26" xfId="0" applyNumberFormat="1" applyFont="1" applyFill="1" applyBorder="1" applyAlignment="1">
      <alignment horizontal="right" vertical="center" wrapText="1"/>
    </xf>
    <xf numFmtId="4" fontId="13" fillId="0" borderId="0" xfId="0" applyNumberFormat="1" applyFont="1" applyBorder="1" applyAlignment="1">
      <alignment horizontal="right" vertical="center" wrapText="1"/>
    </xf>
    <xf numFmtId="4" fontId="13" fillId="0" borderId="28" xfId="0" applyNumberFormat="1" applyFont="1" applyBorder="1" applyAlignment="1">
      <alignment horizontal="right" vertical="center" wrapText="1"/>
    </xf>
    <xf numFmtId="4" fontId="13" fillId="0" borderId="27" xfId="0" applyNumberFormat="1" applyFont="1" applyBorder="1" applyAlignment="1">
      <alignment horizontal="right" vertical="center" wrapText="1"/>
    </xf>
    <xf numFmtId="4" fontId="13" fillId="0" borderId="37" xfId="0" applyNumberFormat="1" applyFont="1" applyBorder="1" applyAlignment="1">
      <alignment horizontal="right" vertical="center" wrapText="1"/>
    </xf>
    <xf numFmtId="4" fontId="12" fillId="0" borderId="15" xfId="58" applyNumberFormat="1" applyFont="1" applyBorder="1" applyAlignment="1">
      <alignment horizontal="right" vertical="center" wrapText="1"/>
    </xf>
    <xf numFmtId="4" fontId="12" fillId="0" borderId="38" xfId="0" applyNumberFormat="1" applyFont="1" applyBorder="1" applyAlignment="1">
      <alignment horizontal="right" vertical="center" wrapText="1"/>
    </xf>
    <xf numFmtId="4" fontId="13" fillId="0" borderId="33" xfId="0" applyNumberFormat="1" applyFont="1" applyBorder="1" applyAlignment="1">
      <alignment horizontal="right" vertical="center" wrapText="1"/>
    </xf>
    <xf numFmtId="4" fontId="13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39" xfId="0" applyNumberFormat="1" applyFont="1" applyFill="1" applyBorder="1" applyAlignment="1">
      <alignment horizontal="right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" fontId="6" fillId="33" borderId="25" xfId="0" applyNumberFormat="1" applyFont="1" applyFill="1" applyBorder="1" applyAlignment="1">
      <alignment horizontal="right" vertical="center" wrapText="1"/>
    </xf>
    <xf numFmtId="4" fontId="11" fillId="34" borderId="15" xfId="0" applyNumberFormat="1" applyFont="1" applyFill="1" applyBorder="1" applyAlignment="1">
      <alignment horizontal="right" vertical="center" wrapText="1"/>
    </xf>
    <xf numFmtId="4" fontId="12" fillId="0" borderId="16" xfId="0" applyNumberFormat="1" applyFont="1" applyFill="1" applyBorder="1" applyAlignment="1">
      <alignment horizontal="right" vertical="center"/>
    </xf>
    <xf numFmtId="4" fontId="12" fillId="0" borderId="15" xfId="0" applyNumberFormat="1" applyFont="1" applyFill="1" applyBorder="1" applyAlignment="1">
      <alignment horizontal="right" vertical="center"/>
    </xf>
    <xf numFmtId="4" fontId="11" fillId="34" borderId="16" xfId="0" applyNumberFormat="1" applyFont="1" applyFill="1" applyBorder="1" applyAlignment="1">
      <alignment horizontal="right" vertical="center" wrapText="1"/>
    </xf>
    <xf numFmtId="4" fontId="12" fillId="0" borderId="16" xfId="0" applyNumberFormat="1" applyFont="1" applyBorder="1" applyAlignment="1">
      <alignment horizontal="center" vertical="center" wrapText="1"/>
    </xf>
    <xf numFmtId="4" fontId="11" fillId="34" borderId="38" xfId="0" applyNumberFormat="1" applyFont="1" applyFill="1" applyBorder="1" applyAlignment="1">
      <alignment horizontal="right" vertical="center" wrapText="1"/>
    </xf>
    <xf numFmtId="4" fontId="12" fillId="0" borderId="17" xfId="0" applyNumberFormat="1" applyFont="1" applyFill="1" applyBorder="1" applyAlignment="1">
      <alignment horizontal="right" vertical="center"/>
    </xf>
    <xf numFmtId="4" fontId="12" fillId="33" borderId="17" xfId="0" applyNumberFormat="1" applyFont="1" applyFill="1" applyBorder="1" applyAlignment="1">
      <alignment horizontal="right" vertical="center" wrapText="1"/>
    </xf>
    <xf numFmtId="4" fontId="12" fillId="0" borderId="38" xfId="0" applyNumberFormat="1" applyFont="1" applyFill="1" applyBorder="1" applyAlignment="1">
      <alignment horizontal="right" vertical="center"/>
    </xf>
    <xf numFmtId="4" fontId="11" fillId="34" borderId="17" xfId="0" applyNumberFormat="1" applyFont="1" applyFill="1" applyBorder="1" applyAlignment="1">
      <alignment horizontal="right" vertical="center" wrapText="1"/>
    </xf>
    <xf numFmtId="4" fontId="12" fillId="0" borderId="17" xfId="0" applyNumberFormat="1" applyFont="1" applyBorder="1" applyAlignment="1">
      <alignment horizontal="center" vertical="center" wrapText="1"/>
    </xf>
    <xf numFmtId="4" fontId="11" fillId="33" borderId="17" xfId="0" applyNumberFormat="1" applyFont="1" applyFill="1" applyBorder="1" applyAlignment="1">
      <alignment horizontal="right" vertical="center" wrapText="1"/>
    </xf>
    <xf numFmtId="4" fontId="11" fillId="34" borderId="33" xfId="0" applyNumberFormat="1" applyFont="1" applyFill="1" applyBorder="1" applyAlignment="1">
      <alignment horizontal="right" vertical="center" wrapText="1"/>
    </xf>
    <xf numFmtId="4" fontId="12" fillId="0" borderId="22" xfId="0" applyNumberFormat="1" applyFont="1" applyFill="1" applyBorder="1" applyAlignment="1">
      <alignment horizontal="right" vertical="center"/>
    </xf>
    <xf numFmtId="4" fontId="12" fillId="33" borderId="22" xfId="0" applyNumberFormat="1" applyFont="1" applyFill="1" applyBorder="1" applyAlignment="1">
      <alignment horizontal="right" vertical="center" wrapText="1"/>
    </xf>
    <xf numFmtId="4" fontId="12" fillId="0" borderId="33" xfId="0" applyNumberFormat="1" applyFont="1" applyFill="1" applyBorder="1" applyAlignment="1">
      <alignment horizontal="right" vertical="center"/>
    </xf>
    <xf numFmtId="4" fontId="11" fillId="0" borderId="22" xfId="0" applyNumberFormat="1" applyFont="1" applyFill="1" applyBorder="1" applyAlignment="1">
      <alignment horizontal="right" vertical="center" wrapText="1"/>
    </xf>
    <xf numFmtId="4" fontId="11" fillId="34" borderId="22" xfId="0" applyNumberFormat="1" applyFont="1" applyFill="1" applyBorder="1" applyAlignment="1">
      <alignment horizontal="right" vertical="center" wrapText="1"/>
    </xf>
    <xf numFmtId="4" fontId="12" fillId="0" borderId="22" xfId="0" applyNumberFormat="1" applyFont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right" vertical="center" wrapText="1"/>
    </xf>
    <xf numFmtId="4" fontId="4" fillId="34" borderId="12" xfId="0" applyNumberFormat="1" applyFont="1" applyFill="1" applyBorder="1" applyAlignment="1">
      <alignment horizontal="right" vertical="center" wrapText="1"/>
    </xf>
    <xf numFmtId="4" fontId="4" fillId="34" borderId="10" xfId="0" applyNumberFormat="1" applyFont="1" applyFill="1" applyBorder="1" applyAlignment="1">
      <alignment horizontal="right" vertical="center" wrapText="1"/>
    </xf>
    <xf numFmtId="4" fontId="5" fillId="34" borderId="0" xfId="0" applyNumberFormat="1" applyFont="1" applyFill="1" applyBorder="1" applyAlignment="1">
      <alignment horizontal="right" vertical="center" wrapText="1"/>
    </xf>
    <xf numFmtId="4" fontId="5" fillId="34" borderId="26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4" fillId="33" borderId="12" xfId="58" applyNumberFormat="1" applyFont="1" applyFill="1" applyBorder="1" applyAlignment="1">
      <alignment horizontal="right" vertical="center" wrapText="1"/>
    </xf>
    <xf numFmtId="4" fontId="4" fillId="34" borderId="40" xfId="0" applyNumberFormat="1" applyFont="1" applyFill="1" applyBorder="1" applyAlignment="1">
      <alignment horizontal="right" vertical="center" wrapText="1"/>
    </xf>
    <xf numFmtId="4" fontId="12" fillId="0" borderId="15" xfId="0" applyNumberFormat="1" applyFont="1" applyFill="1" applyBorder="1" applyAlignment="1">
      <alignment horizontal="right" vertical="center" wrapText="1"/>
    </xf>
    <xf numFmtId="4" fontId="11" fillId="33" borderId="15" xfId="58" applyNumberFormat="1" applyFont="1" applyFill="1" applyBorder="1" applyAlignment="1">
      <alignment horizontal="right" vertical="center" wrapText="1"/>
    </xf>
    <xf numFmtId="4" fontId="11" fillId="34" borderId="41" xfId="0" applyNumberFormat="1" applyFont="1" applyFill="1" applyBorder="1" applyAlignment="1">
      <alignment horizontal="right" vertical="center" wrapText="1"/>
    </xf>
    <xf numFmtId="4" fontId="11" fillId="0" borderId="16" xfId="0" applyNumberFormat="1" applyFont="1" applyFill="1" applyBorder="1" applyAlignment="1">
      <alignment horizontal="right" vertical="center" wrapText="1"/>
    </xf>
    <xf numFmtId="4" fontId="11" fillId="0" borderId="29" xfId="0" applyNumberFormat="1" applyFont="1" applyFill="1" applyBorder="1" applyAlignment="1">
      <alignment horizontal="right" vertical="center" wrapText="1"/>
    </xf>
    <xf numFmtId="4" fontId="12" fillId="0" borderId="38" xfId="0" applyNumberFormat="1" applyFont="1" applyFill="1" applyBorder="1" applyAlignment="1">
      <alignment horizontal="right" vertical="center" wrapText="1"/>
    </xf>
    <xf numFmtId="4" fontId="11" fillId="33" borderId="38" xfId="58" applyNumberFormat="1" applyFont="1" applyFill="1" applyBorder="1" applyAlignment="1">
      <alignment horizontal="right" vertical="center" wrapText="1"/>
    </xf>
    <xf numFmtId="4" fontId="12" fillId="0" borderId="33" xfId="0" applyNumberFormat="1" applyFont="1" applyFill="1" applyBorder="1" applyAlignment="1">
      <alignment horizontal="right" vertical="center" wrapText="1"/>
    </xf>
    <xf numFmtId="4" fontId="11" fillId="33" borderId="33" xfId="58" applyNumberFormat="1" applyFont="1" applyFill="1" applyBorder="1" applyAlignment="1">
      <alignment horizontal="right" vertical="center" wrapText="1"/>
    </xf>
    <xf numFmtId="4" fontId="12" fillId="0" borderId="22" xfId="58" applyNumberFormat="1" applyFont="1" applyBorder="1" applyAlignment="1">
      <alignment horizontal="right" vertical="center" wrapText="1"/>
    </xf>
    <xf numFmtId="4" fontId="13" fillId="0" borderId="16" xfId="0" applyNumberFormat="1" applyFont="1" applyBorder="1" applyAlignment="1">
      <alignment horizontal="right" vertical="center" wrapText="1"/>
    </xf>
    <xf numFmtId="4" fontId="12" fillId="0" borderId="29" xfId="0" applyNumberFormat="1" applyFont="1" applyBorder="1" applyAlignment="1">
      <alignment horizontal="right" vertical="center" wrapText="1"/>
    </xf>
    <xf numFmtId="4" fontId="13" fillId="0" borderId="17" xfId="0" applyNumberFormat="1" applyFont="1" applyBorder="1" applyAlignment="1">
      <alignment horizontal="right" vertical="center" wrapText="1"/>
    </xf>
    <xf numFmtId="4" fontId="12" fillId="0" borderId="38" xfId="58" applyNumberFormat="1" applyFont="1" applyFill="1" applyBorder="1" applyAlignment="1">
      <alignment horizontal="right" vertical="center" wrapText="1"/>
    </xf>
    <xf numFmtId="4" fontId="6" fillId="35" borderId="22" xfId="0" applyNumberFormat="1" applyFont="1" applyFill="1" applyBorder="1" applyAlignment="1">
      <alignment horizontal="right" vertical="center" wrapText="1"/>
    </xf>
    <xf numFmtId="4" fontId="13" fillId="35" borderId="33" xfId="58" applyNumberFormat="1" applyFont="1" applyFill="1" applyBorder="1" applyAlignment="1">
      <alignment horizontal="right" vertical="center" wrapText="1"/>
    </xf>
    <xf numFmtId="4" fontId="11" fillId="35" borderId="15" xfId="58" applyNumberFormat="1" applyFont="1" applyFill="1" applyBorder="1" applyAlignment="1">
      <alignment horizontal="right" vertical="center" wrapText="1"/>
    </xf>
    <xf numFmtId="4" fontId="13" fillId="35" borderId="22" xfId="0" applyNumberFormat="1" applyFont="1" applyFill="1" applyBorder="1" applyAlignment="1">
      <alignment horizontal="right" vertical="center" wrapText="1"/>
    </xf>
    <xf numFmtId="4" fontId="13" fillId="35" borderId="23" xfId="0" applyNumberFormat="1" applyFont="1" applyFill="1" applyBorder="1" applyAlignment="1">
      <alignment horizontal="right" vertical="center" wrapText="1"/>
    </xf>
    <xf numFmtId="4" fontId="11" fillId="35" borderId="41" xfId="0" applyNumberFormat="1" applyFont="1" applyFill="1" applyBorder="1" applyAlignment="1">
      <alignment horizontal="right" vertical="center" wrapText="1"/>
    </xf>
    <xf numFmtId="4" fontId="6" fillId="34" borderId="0" xfId="0" applyNumberFormat="1" applyFont="1" applyFill="1" applyBorder="1" applyAlignment="1">
      <alignment horizontal="right" vertical="center" wrapText="1"/>
    </xf>
    <xf numFmtId="4" fontId="6" fillId="34" borderId="26" xfId="0" applyNumberFormat="1" applyFont="1" applyFill="1" applyBorder="1" applyAlignment="1">
      <alignment horizontal="right" vertical="center" wrapText="1"/>
    </xf>
    <xf numFmtId="4" fontId="6" fillId="33" borderId="42" xfId="0" applyNumberFormat="1" applyFont="1" applyFill="1" applyBorder="1" applyAlignment="1">
      <alignment horizontal="right" vertical="center" wrapText="1"/>
    </xf>
    <xf numFmtId="4" fontId="4" fillId="34" borderId="28" xfId="0" applyNumberFormat="1" applyFont="1" applyFill="1" applyBorder="1" applyAlignment="1">
      <alignment horizontal="right" vertical="center" wrapText="1"/>
    </xf>
    <xf numFmtId="4" fontId="4" fillId="33" borderId="28" xfId="0" applyNumberFormat="1" applyFont="1" applyFill="1" applyBorder="1" applyAlignment="1">
      <alignment horizontal="right" vertical="center" wrapText="1"/>
    </xf>
    <xf numFmtId="4" fontId="11" fillId="34" borderId="43" xfId="0" applyNumberFormat="1" applyFont="1" applyFill="1" applyBorder="1" applyAlignment="1">
      <alignment horizontal="right" vertical="center" wrapText="1"/>
    </xf>
    <xf numFmtId="4" fontId="11" fillId="33" borderId="43" xfId="0" applyNumberFormat="1" applyFont="1" applyFill="1" applyBorder="1" applyAlignment="1">
      <alignment horizontal="right" vertical="center" wrapText="1"/>
    </xf>
    <xf numFmtId="4" fontId="12" fillId="0" borderId="33" xfId="0" applyNumberFormat="1" applyFont="1" applyBorder="1" applyAlignment="1">
      <alignment horizontal="right" vertical="center" wrapText="1"/>
    </xf>
    <xf numFmtId="4" fontId="6" fillId="34" borderId="12" xfId="0" applyNumberFormat="1" applyFont="1" applyFill="1" applyBorder="1" applyAlignment="1">
      <alignment horizontal="right" vertical="center" wrapText="1"/>
    </xf>
    <xf numFmtId="4" fontId="13" fillId="0" borderId="40" xfId="0" applyNumberFormat="1" applyFont="1" applyBorder="1" applyAlignment="1">
      <alignment horizontal="right" vertical="center" wrapText="1"/>
    </xf>
    <xf numFmtId="4" fontId="6" fillId="34" borderId="42" xfId="0" applyNumberFormat="1" applyFont="1" applyFill="1" applyBorder="1" applyAlignment="1">
      <alignment horizontal="right" vertical="center" wrapText="1"/>
    </xf>
    <xf numFmtId="4" fontId="13" fillId="0" borderId="12" xfId="0" applyNumberFormat="1" applyFont="1" applyBorder="1" applyAlignment="1">
      <alignment horizontal="right" vertical="center" wrapText="1"/>
    </xf>
    <xf numFmtId="4" fontId="4" fillId="34" borderId="42" xfId="0" applyNumberFormat="1" applyFont="1" applyFill="1" applyBorder="1" applyAlignment="1">
      <alignment horizontal="right" vertical="center" wrapText="1"/>
    </xf>
    <xf numFmtId="4" fontId="11" fillId="35" borderId="22" xfId="0" applyNumberFormat="1" applyFont="1" applyFill="1" applyBorder="1" applyAlignment="1">
      <alignment horizontal="right" vertical="center" wrapText="1"/>
    </xf>
    <xf numFmtId="4" fontId="12" fillId="0" borderId="16" xfId="58" applyNumberFormat="1" applyFont="1" applyFill="1" applyBorder="1" applyAlignment="1">
      <alignment horizontal="right" vertical="center" wrapText="1"/>
    </xf>
    <xf numFmtId="4" fontId="12" fillId="0" borderId="17" xfId="58" applyNumberFormat="1" applyFont="1" applyFill="1" applyBorder="1" applyAlignment="1">
      <alignment horizontal="right" vertical="center" wrapText="1"/>
    </xf>
    <xf numFmtId="4" fontId="12" fillId="0" borderId="22" xfId="58" applyNumberFormat="1" applyFont="1" applyFill="1" applyBorder="1" applyAlignment="1">
      <alignment horizontal="right" vertical="center" wrapText="1"/>
    </xf>
    <xf numFmtId="4" fontId="13" fillId="0" borderId="19" xfId="0" applyNumberFormat="1" applyFont="1" applyBorder="1" applyAlignment="1">
      <alignment horizontal="right" vertical="center" wrapText="1"/>
    </xf>
    <xf numFmtId="4" fontId="4" fillId="33" borderId="44" xfId="0" applyNumberFormat="1" applyFont="1" applyFill="1" applyBorder="1" applyAlignment="1">
      <alignment horizontal="right" vertical="center" wrapText="1"/>
    </xf>
    <xf numFmtId="4" fontId="4" fillId="33" borderId="45" xfId="0" applyNumberFormat="1" applyFont="1" applyFill="1" applyBorder="1" applyAlignment="1">
      <alignment horizontal="right" vertical="center" wrapText="1"/>
    </xf>
    <xf numFmtId="4" fontId="12" fillId="0" borderId="43" xfId="0" applyNumberFormat="1" applyFont="1" applyBorder="1" applyAlignment="1">
      <alignment horizontal="right" vertical="center" wrapText="1"/>
    </xf>
    <xf numFmtId="4" fontId="12" fillId="0" borderId="43" xfId="58" applyNumberFormat="1" applyFont="1" applyBorder="1" applyAlignment="1">
      <alignment horizontal="right"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4" fontId="16" fillId="0" borderId="40" xfId="0" applyNumberFormat="1" applyFont="1" applyBorder="1" applyAlignment="1">
      <alignment horizontal="right" vertical="center" wrapText="1"/>
    </xf>
    <xf numFmtId="4" fontId="16" fillId="0" borderId="12" xfId="0" applyNumberFormat="1" applyFont="1" applyBorder="1" applyAlignment="1">
      <alignment horizontal="right" vertical="center" wrapText="1"/>
    </xf>
    <xf numFmtId="4" fontId="16" fillId="0" borderId="10" xfId="58" applyNumberFormat="1" applyFont="1" applyBorder="1" applyAlignment="1">
      <alignment horizontal="right" vertical="center" wrapText="1"/>
    </xf>
    <xf numFmtId="4" fontId="11" fillId="34" borderId="10" xfId="0" applyNumberFormat="1" applyFont="1" applyFill="1" applyBorder="1" applyAlignment="1">
      <alignment horizontal="right" vertical="center" wrapText="1"/>
    </xf>
    <xf numFmtId="4" fontId="16" fillId="0" borderId="10" xfId="0" applyNumberFormat="1" applyFont="1" applyBorder="1" applyAlignment="1">
      <alignment horizontal="right" vertical="center" wrapText="1"/>
    </xf>
    <xf numFmtId="4" fontId="6" fillId="34" borderId="46" xfId="0" applyNumberFormat="1" applyFont="1" applyFill="1" applyBorder="1" applyAlignment="1">
      <alignment horizontal="right" vertical="center" wrapText="1"/>
    </xf>
    <xf numFmtId="4" fontId="13" fillId="0" borderId="47" xfId="0" applyNumberFormat="1" applyFont="1" applyBorder="1" applyAlignment="1">
      <alignment horizontal="right" vertical="center" wrapText="1"/>
    </xf>
    <xf numFmtId="4" fontId="6" fillId="33" borderId="48" xfId="0" applyNumberFormat="1" applyFont="1" applyFill="1" applyBorder="1" applyAlignment="1">
      <alignment horizontal="right" vertical="center" wrapText="1"/>
    </xf>
    <xf numFmtId="4" fontId="13" fillId="0" borderId="46" xfId="0" applyNumberFormat="1" applyFont="1" applyBorder="1" applyAlignment="1">
      <alignment horizontal="right" vertical="center" wrapText="1"/>
    </xf>
    <xf numFmtId="4" fontId="13" fillId="0" borderId="42" xfId="0" applyNumberFormat="1" applyFont="1" applyBorder="1" applyAlignment="1">
      <alignment horizontal="right" vertical="center" wrapText="1"/>
    </xf>
    <xf numFmtId="4" fontId="6" fillId="0" borderId="26" xfId="0" applyNumberFormat="1" applyFont="1" applyFill="1" applyBorder="1" applyAlignment="1">
      <alignment horizontal="right" vertical="center" wrapText="1"/>
    </xf>
    <xf numFmtId="4" fontId="11" fillId="34" borderId="49" xfId="0" applyNumberFormat="1" applyFont="1" applyFill="1" applyBorder="1" applyAlignment="1">
      <alignment horizontal="right" vertical="center" wrapText="1"/>
    </xf>
    <xf numFmtId="4" fontId="13" fillId="0" borderId="12" xfId="0" applyNumberFormat="1" applyFont="1" applyFill="1" applyBorder="1" applyAlignment="1">
      <alignment horizontal="right" vertical="center" wrapText="1"/>
    </xf>
    <xf numFmtId="4" fontId="11" fillId="33" borderId="12" xfId="58" applyNumberFormat="1" applyFont="1" applyFill="1" applyBorder="1" applyAlignment="1">
      <alignment horizontal="right" vertical="center" wrapText="1"/>
    </xf>
    <xf numFmtId="4" fontId="12" fillId="0" borderId="10" xfId="58" applyNumberFormat="1" applyFont="1" applyBorder="1" applyAlignment="1">
      <alignment horizontal="right" vertical="center" wrapText="1"/>
    </xf>
    <xf numFmtId="4" fontId="12" fillId="0" borderId="11" xfId="58" applyNumberFormat="1" applyFont="1" applyFill="1" applyBorder="1" applyAlignment="1">
      <alignment horizontal="right" vertical="center" wrapText="1"/>
    </xf>
    <xf numFmtId="4" fontId="11" fillId="34" borderId="50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horizontal="right" vertical="center" wrapText="1"/>
    </xf>
    <xf numFmtId="4" fontId="11" fillId="33" borderId="51" xfId="0" applyNumberFormat="1" applyFont="1" applyFill="1" applyBorder="1" applyAlignment="1">
      <alignment horizontal="right" vertical="center" wrapText="1"/>
    </xf>
    <xf numFmtId="4" fontId="4" fillId="33" borderId="42" xfId="0" applyNumberFormat="1" applyFont="1" applyFill="1" applyBorder="1" applyAlignment="1">
      <alignment horizontal="right" vertical="center" wrapText="1"/>
    </xf>
    <xf numFmtId="4" fontId="12" fillId="35" borderId="16" xfId="0" applyNumberFormat="1" applyFont="1" applyFill="1" applyBorder="1" applyAlignment="1">
      <alignment horizontal="right" vertical="center" wrapText="1"/>
    </xf>
    <xf numFmtId="4" fontId="12" fillId="0" borderId="52" xfId="0" applyNumberFormat="1" applyFont="1" applyBorder="1" applyAlignment="1">
      <alignment horizontal="right" vertical="center" wrapText="1"/>
    </xf>
    <xf numFmtId="4" fontId="11" fillId="33" borderId="52" xfId="0" applyNumberFormat="1" applyFont="1" applyFill="1" applyBorder="1" applyAlignment="1">
      <alignment horizontal="right" vertical="center" wrapText="1"/>
    </xf>
    <xf numFmtId="4" fontId="12" fillId="0" borderId="53" xfId="58" applyNumberFormat="1" applyFont="1" applyBorder="1" applyAlignment="1">
      <alignment horizontal="right" vertical="center" wrapText="1"/>
    </xf>
    <xf numFmtId="4" fontId="11" fillId="33" borderId="33" xfId="0" applyNumberFormat="1" applyFont="1" applyFill="1" applyBorder="1" applyAlignment="1">
      <alignment horizontal="right" vertical="center" wrapText="1"/>
    </xf>
    <xf numFmtId="4" fontId="12" fillId="0" borderId="22" xfId="0" applyNumberFormat="1" applyFont="1" applyBorder="1" applyAlignment="1">
      <alignment horizontal="right" vertical="center" wrapText="1"/>
    </xf>
    <xf numFmtId="4" fontId="12" fillId="0" borderId="36" xfId="58" applyNumberFormat="1" applyFont="1" applyBorder="1" applyAlignment="1">
      <alignment horizontal="right" vertical="center" wrapText="1"/>
    </xf>
    <xf numFmtId="4" fontId="6" fillId="34" borderId="17" xfId="0" applyNumberFormat="1" applyFont="1" applyFill="1" applyBorder="1" applyAlignment="1">
      <alignment horizontal="right" vertical="center" wrapText="1"/>
    </xf>
    <xf numFmtId="4" fontId="13" fillId="0" borderId="38" xfId="0" applyNumberFormat="1" applyFont="1" applyBorder="1" applyAlignment="1">
      <alignment horizontal="right" vertical="center" wrapText="1"/>
    </xf>
    <xf numFmtId="4" fontId="6" fillId="33" borderId="38" xfId="0" applyNumberFormat="1" applyFont="1" applyFill="1" applyBorder="1" applyAlignment="1">
      <alignment horizontal="right" vertical="center" wrapText="1"/>
    </xf>
    <xf numFmtId="4" fontId="13" fillId="0" borderId="31" xfId="0" applyNumberFormat="1" applyFont="1" applyBorder="1" applyAlignment="1">
      <alignment horizontal="right" vertical="center" wrapText="1"/>
    </xf>
    <xf numFmtId="4" fontId="6" fillId="33" borderId="17" xfId="0" applyNumberFormat="1" applyFont="1" applyFill="1" applyBorder="1" applyAlignment="1">
      <alignment horizontal="right" vertical="center" wrapText="1"/>
    </xf>
    <xf numFmtId="4" fontId="6" fillId="34" borderId="22" xfId="0" applyNumberFormat="1" applyFont="1" applyFill="1" applyBorder="1" applyAlignment="1">
      <alignment horizontal="right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4" fontId="13" fillId="0" borderId="11" xfId="0" applyNumberFormat="1" applyFont="1" applyBorder="1" applyAlignment="1">
      <alignment horizontal="right" vertical="center" wrapText="1"/>
    </xf>
    <xf numFmtId="4" fontId="4" fillId="34" borderId="45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" fontId="4" fillId="33" borderId="51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1" fillId="34" borderId="28" xfId="0" applyFont="1" applyFill="1" applyBorder="1" applyAlignment="1">
      <alignment horizontal="center" vertical="center" wrapText="1"/>
    </xf>
    <xf numFmtId="0" fontId="11" fillId="34" borderId="26" xfId="0" applyFont="1" applyFill="1" applyBorder="1" applyAlignment="1">
      <alignment horizontal="center" vertical="center" wrapText="1"/>
    </xf>
    <xf numFmtId="0" fontId="11" fillId="34" borderId="42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4" fontId="4" fillId="33" borderId="40" xfId="0" applyNumberFormat="1" applyFont="1" applyFill="1" applyBorder="1" applyAlignment="1">
      <alignment horizontal="right" vertical="center" wrapText="1"/>
    </xf>
    <xf numFmtId="4" fontId="4" fillId="33" borderId="25" xfId="0" applyNumberFormat="1" applyFont="1" applyFill="1" applyBorder="1" applyAlignment="1">
      <alignment horizontal="right" vertical="center" wrapText="1"/>
    </xf>
    <xf numFmtId="4" fontId="6" fillId="33" borderId="54" xfId="0" applyNumberFormat="1" applyFont="1" applyFill="1" applyBorder="1" applyAlignment="1">
      <alignment horizontal="right" vertical="center" wrapText="1"/>
    </xf>
    <xf numFmtId="4" fontId="6" fillId="33" borderId="55" xfId="0" applyNumberFormat="1" applyFont="1" applyFill="1" applyBorder="1" applyAlignment="1">
      <alignment horizontal="right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4" fontId="11" fillId="33" borderId="56" xfId="0" applyNumberFormat="1" applyFont="1" applyFill="1" applyBorder="1" applyAlignment="1">
      <alignment horizontal="right" vertical="center" wrapText="1"/>
    </xf>
    <xf numFmtId="4" fontId="11" fillId="33" borderId="32" xfId="0" applyNumberFormat="1" applyFont="1" applyFill="1" applyBorder="1" applyAlignment="1">
      <alignment horizontal="right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4" fontId="11" fillId="33" borderId="57" xfId="0" applyNumberFormat="1" applyFont="1" applyFill="1" applyBorder="1" applyAlignment="1">
      <alignment horizontal="right" vertical="center" wrapText="1"/>
    </xf>
    <xf numFmtId="4" fontId="11" fillId="33" borderId="53" xfId="0" applyNumberFormat="1" applyFont="1" applyFill="1" applyBorder="1" applyAlignment="1">
      <alignment horizontal="right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" fontId="6" fillId="33" borderId="40" xfId="0" applyNumberFormat="1" applyFont="1" applyFill="1" applyBorder="1" applyAlignment="1">
      <alignment horizontal="right" vertical="center" wrapText="1"/>
    </xf>
    <xf numFmtId="4" fontId="6" fillId="33" borderId="25" xfId="0" applyNumberFormat="1" applyFont="1" applyFill="1" applyBorder="1" applyAlignment="1">
      <alignment horizontal="right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4" fontId="11" fillId="33" borderId="40" xfId="0" applyNumberFormat="1" applyFont="1" applyFill="1" applyBorder="1" applyAlignment="1">
      <alignment horizontal="right" vertical="center" wrapText="1"/>
    </xf>
    <xf numFmtId="4" fontId="11" fillId="33" borderId="25" xfId="0" applyNumberFormat="1" applyFont="1" applyFill="1" applyBorder="1" applyAlignment="1">
      <alignment horizontal="righ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58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33" borderId="58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1" fillId="34" borderId="28" xfId="0" applyFont="1" applyFill="1" applyBorder="1" applyAlignment="1">
      <alignment horizontal="center" vertical="center" wrapText="1"/>
    </xf>
    <xf numFmtId="0" fontId="11" fillId="34" borderId="26" xfId="0" applyFont="1" applyFill="1" applyBorder="1" applyAlignment="1">
      <alignment horizontal="center" vertical="center" wrapText="1"/>
    </xf>
    <xf numFmtId="0" fontId="11" fillId="34" borderId="42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/>
    </xf>
    <xf numFmtId="0" fontId="9" fillId="0" borderId="59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5" fillId="0" borderId="58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47" xfId="0" applyFont="1" applyBorder="1" applyAlignment="1">
      <alignment horizontal="center" wrapText="1"/>
    </xf>
    <xf numFmtId="0" fontId="5" fillId="0" borderId="25" xfId="0" applyFont="1" applyBorder="1" applyAlignment="1">
      <alignment horizontal="center"/>
    </xf>
    <xf numFmtId="0" fontId="5" fillId="0" borderId="58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17" fillId="0" borderId="25" xfId="0" applyNumberFormat="1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9" fillId="35" borderId="63" xfId="0" applyFont="1" applyFill="1" applyBorder="1" applyAlignment="1">
      <alignment horizontal="center" vertical="center" wrapText="1"/>
    </xf>
    <xf numFmtId="0" fontId="0" fillId="35" borderId="64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5" fillId="33" borderId="25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1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4;&#1058;&#1063;&#1045;&#1058;\&#1055;&#1056;&#1048;&#1051;&#1054;&#1046;&#1045;&#1053;&#1048;&#1045;%20&#8470;11\&#1050;&#1086;&#1087;&#1080;&#1103;%20&#1056;&#1077;&#1089;&#1090;&#1088;&#1091;-&#1080;&#1103;%20&#1076;&#1086;&#1083;&#1075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4;&#1058;&#1063;&#1045;&#1058;\&#1055;&#1056;&#1048;&#1051;&#1054;&#1046;&#1045;&#1053;&#1048;&#1045;%20&#8470;11\&#1056;&#1077;&#1089;&#1090;&#1088;&#1091;-&#1080;&#1103;%20&#1076;&#1086;&#1083;&#1075;&#1072;%20&#1040;&#1059;&#1044;&#1048;&#105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4;&#1058;&#1063;&#1045;&#1058;\&#1055;&#1056;&#1048;&#1051;&#1054;&#1046;&#1045;&#1053;&#1048;&#1045;%20&#8470;11\&#1056;&#1077;&#1089;&#1090;&#1088;&#1091;&#1082;&#1090;&#1091;&#1088;&#1080;&#1079;&#1072;&#1094;&#1080;&#1103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2005"/>
      <sheetName val="02.2005"/>
      <sheetName val="03.2005"/>
      <sheetName val="04.2005"/>
      <sheetName val="05.2005"/>
      <sheetName val="06.2005"/>
      <sheetName val="07.2005"/>
      <sheetName val="08.2005"/>
      <sheetName val="09.2005"/>
      <sheetName val="10.2005"/>
      <sheetName val="11.2005"/>
      <sheetName val="12.2005"/>
      <sheetName val="01.2006"/>
      <sheetName val="02.2006"/>
      <sheetName val="03.2006"/>
      <sheetName val="04.2006"/>
      <sheetName val="05.2006"/>
      <sheetName val="06.2006"/>
      <sheetName val="07.2006"/>
      <sheetName val="08.2006"/>
      <sheetName val="09.2006"/>
      <sheetName val="10.2006"/>
      <sheetName val="11.2006"/>
      <sheetName val="12.2006"/>
      <sheetName val="01.2007"/>
      <sheetName val="02.2007"/>
      <sheetName val="03.2007"/>
      <sheetName val="04.2007"/>
      <sheetName val="05.2007"/>
      <sheetName val="06.2007"/>
      <sheetName val="07.2007"/>
      <sheetName val="08.2007"/>
      <sheetName val="09.2007"/>
      <sheetName val="10.2007"/>
      <sheetName val="11.2007"/>
      <sheetName val="12.2007"/>
      <sheetName val="01.2008"/>
      <sheetName val="операт на 01.03.2008"/>
      <sheetName val="02.2008"/>
      <sheetName val="операт на 01.04.2008"/>
      <sheetName val="03.2008"/>
      <sheetName val="операт на 01.05.2008"/>
      <sheetName val="04.2008"/>
      <sheetName val="операт на 01.06.08"/>
      <sheetName val="05.2008"/>
      <sheetName val="01.2011"/>
      <sheetName val="02.2011"/>
      <sheetName val="03.2011"/>
      <sheetName val="04.2011"/>
      <sheetName val="05.2011"/>
      <sheetName val="Лист"/>
      <sheetName val="06.2011"/>
      <sheetName val="07.2011"/>
      <sheetName val="08.2011"/>
      <sheetName val="09.2011"/>
      <sheetName val="10.2011"/>
      <sheetName val="11.2011"/>
      <sheetName val="12.2011"/>
      <sheetName val="01.2012"/>
      <sheetName val="02.2012"/>
      <sheetName val="03.2012-опер."/>
      <sheetName val="03.2012"/>
      <sheetName val="04.2012-опер."/>
      <sheetName val="04.2012"/>
      <sheetName val="05.2012"/>
      <sheetName val="06.2012"/>
      <sheetName val="07.2012"/>
      <sheetName val="08.2012"/>
      <sheetName val="09.2012"/>
      <sheetName val="10.2012"/>
      <sheetName val="11.2012"/>
      <sheetName val="12.2012"/>
      <sheetName val="Лист1"/>
      <sheetName val="02.2013"/>
      <sheetName val="03.2013-опер."/>
      <sheetName val="03.2013"/>
      <sheetName val="04.2013"/>
      <sheetName val="05.2013"/>
      <sheetName val="06.2013"/>
      <sheetName val="07.2013"/>
      <sheetName val="08.2013"/>
      <sheetName val="09.2013"/>
      <sheetName val="10.2013"/>
      <sheetName val="11.2013"/>
      <sheetName val="12.2013"/>
      <sheetName val="01.2014"/>
      <sheetName val="02.2014"/>
      <sheetName val="03.2014"/>
      <sheetName val="04.2014"/>
      <sheetName val="Лист2"/>
      <sheetName val="05.2014"/>
      <sheetName val="Лист3"/>
      <sheetName val="06.2014 ОПЕР."/>
      <sheetName val="06.2014"/>
      <sheetName val="07.2014 ОПЕР."/>
      <sheetName val="07.2014"/>
      <sheetName val="08.2014"/>
      <sheetName val="09.2014"/>
      <sheetName val="10.2014"/>
      <sheetName val="11.2014"/>
      <sheetName val="12.2014"/>
      <sheetName val="01.2015"/>
      <sheetName val="02.2015"/>
      <sheetName val="03.2015"/>
      <sheetName val="04.2015"/>
      <sheetName val="05.2015"/>
      <sheetName val="06.2015"/>
      <sheetName val="07.2015"/>
      <sheetName val="08.2015"/>
      <sheetName val="09.2015"/>
      <sheetName val="10.2015"/>
      <sheetName val="11.2015"/>
      <sheetName val="12.2015"/>
      <sheetName val="01.2016"/>
      <sheetName val="02.2016"/>
      <sheetName val="03.2016"/>
      <sheetName val="04.2016"/>
      <sheetName val="05.2016"/>
      <sheetName val="06.2016"/>
      <sheetName val="06.передел."/>
      <sheetName val="07.2016"/>
      <sheetName val="08.2016"/>
      <sheetName val="09.2016"/>
      <sheetName val="10.2016"/>
      <sheetName val="11.2016"/>
      <sheetName val="12.2016"/>
      <sheetName val="01.2017"/>
      <sheetName val="02.2017"/>
      <sheetName val="03.2017"/>
      <sheetName val="04.2017"/>
      <sheetName val="05.2017"/>
      <sheetName val="06.2017"/>
      <sheetName val="07.2017"/>
      <sheetName val="08.2017"/>
      <sheetName val="09.2017"/>
      <sheetName val="10.2017"/>
      <sheetName val="11.2017"/>
      <sheetName val="12.2017"/>
    </sheetNames>
    <sheetDataSet>
      <sheetData sheetId="46">
        <row r="17">
          <cell r="Q17">
            <v>0</v>
          </cell>
        </row>
        <row r="22">
          <cell r="Q22">
            <v>0</v>
          </cell>
        </row>
        <row r="26">
          <cell r="Q26">
            <v>0</v>
          </cell>
        </row>
      </sheetData>
      <sheetData sheetId="59">
        <row r="10">
          <cell r="Q10">
            <v>0</v>
          </cell>
        </row>
      </sheetData>
      <sheetData sheetId="72">
        <row r="35">
          <cell r="P35">
            <v>0</v>
          </cell>
        </row>
        <row r="36">
          <cell r="P36">
            <v>0</v>
          </cell>
        </row>
        <row r="37">
          <cell r="P37">
            <v>0</v>
          </cell>
        </row>
      </sheetData>
      <sheetData sheetId="114">
        <row r="10">
          <cell r="E10">
            <v>440547.44</v>
          </cell>
          <cell r="P10">
            <v>275667.66000000003</v>
          </cell>
        </row>
        <row r="17">
          <cell r="E17">
            <v>126188</v>
          </cell>
          <cell r="P17">
            <v>95512.81999999999</v>
          </cell>
        </row>
        <row r="22">
          <cell r="E22">
            <v>37339.1</v>
          </cell>
          <cell r="P22">
            <v>35909.56</v>
          </cell>
        </row>
        <row r="26">
          <cell r="E26">
            <v>486323.47</v>
          </cell>
          <cell r="P26">
            <v>380344.83999999997</v>
          </cell>
        </row>
        <row r="35">
          <cell r="E35">
            <v>2311679.0200000005</v>
          </cell>
        </row>
        <row r="36">
          <cell r="E36">
            <v>1048874.04</v>
          </cell>
          <cell r="Q36">
            <v>466540.16</v>
          </cell>
        </row>
        <row r="37">
          <cell r="E37">
            <v>11432.91</v>
          </cell>
          <cell r="Q37">
            <v>12386.89</v>
          </cell>
        </row>
        <row r="39">
          <cell r="E39">
            <v>366012.49</v>
          </cell>
          <cell r="P39">
            <v>0</v>
          </cell>
        </row>
        <row r="52">
          <cell r="E52">
            <v>436334.26</v>
          </cell>
        </row>
        <row r="53">
          <cell r="E53">
            <v>778772.22</v>
          </cell>
        </row>
        <row r="54">
          <cell r="E54">
            <v>6909982.58</v>
          </cell>
          <cell r="Q54">
            <v>103316.81</v>
          </cell>
        </row>
        <row r="56">
          <cell r="E56">
            <v>7694600.790000001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2005"/>
      <sheetName val="02.2005"/>
      <sheetName val="03.2005"/>
      <sheetName val="04.2005"/>
      <sheetName val="05.2005"/>
      <sheetName val="06.2005"/>
      <sheetName val="07.2005"/>
      <sheetName val="08.2005"/>
      <sheetName val="09.2005"/>
      <sheetName val="10.2005"/>
      <sheetName val="11.2005"/>
      <sheetName val="12.2005"/>
      <sheetName val="01.2006"/>
      <sheetName val="02.2006"/>
      <sheetName val="03.2006"/>
      <sheetName val="04.2006"/>
      <sheetName val="05.2006"/>
      <sheetName val="06.2006"/>
      <sheetName val="07.2006"/>
      <sheetName val="08.2006"/>
      <sheetName val="09.2006"/>
      <sheetName val="10.2006"/>
      <sheetName val="11.2006"/>
      <sheetName val="12.2006"/>
      <sheetName val="01.2007"/>
      <sheetName val="02.2007"/>
      <sheetName val="03.2007"/>
      <sheetName val="04.2007"/>
      <sheetName val="05.2007"/>
      <sheetName val="06.2007"/>
      <sheetName val="07.2007"/>
      <sheetName val="08.2007"/>
      <sheetName val="09.2007"/>
      <sheetName val="10.2007"/>
      <sheetName val="11.2007"/>
      <sheetName val="12.2007"/>
      <sheetName val="01.2008"/>
      <sheetName val="операт на 01.03.2008"/>
      <sheetName val="02.2008"/>
      <sheetName val="операт на 01.04.2008"/>
      <sheetName val="03.2008"/>
      <sheetName val="операт на 01.05.2008"/>
      <sheetName val="04.2008"/>
      <sheetName val="операт на 01.06.08"/>
      <sheetName val="05.2008"/>
      <sheetName val="01.2011"/>
      <sheetName val="02.2011"/>
      <sheetName val="03.2011"/>
      <sheetName val="04.2011"/>
      <sheetName val="05.2011"/>
      <sheetName val="Лист"/>
      <sheetName val="06.2011"/>
      <sheetName val="07.2011"/>
      <sheetName val="08.2011"/>
      <sheetName val="09.2011"/>
      <sheetName val="10.2011"/>
      <sheetName val="11.2011"/>
      <sheetName val="12.2011"/>
      <sheetName val="01.2012"/>
      <sheetName val="02.2012"/>
      <sheetName val="03.2012-опер."/>
      <sheetName val="03.2012"/>
      <sheetName val="04.2012-опер."/>
      <sheetName val="04.2012"/>
      <sheetName val="05.2012"/>
      <sheetName val="06.2012"/>
      <sheetName val="07.2012"/>
      <sheetName val="08.2012"/>
      <sheetName val="09.2012"/>
      <sheetName val="10.2012"/>
      <sheetName val="11.2012"/>
      <sheetName val="12.2012"/>
      <sheetName val="Лист1"/>
      <sheetName val="02.2013"/>
      <sheetName val="03.2013-опер."/>
      <sheetName val="03.2013"/>
      <sheetName val="04.2013"/>
      <sheetName val="05.2013"/>
      <sheetName val="06.2013"/>
      <sheetName val="07.2013"/>
      <sheetName val="08.2013"/>
      <sheetName val="09.2013"/>
      <sheetName val="10.2013"/>
      <sheetName val="11.2013"/>
      <sheetName val="12.2013"/>
      <sheetName val="01.2014"/>
      <sheetName val="02.2014"/>
      <sheetName val="03.2014"/>
      <sheetName val="04.2014"/>
      <sheetName val="Лист2"/>
      <sheetName val="05.2014"/>
      <sheetName val="Лист3"/>
      <sheetName val="06.2014 ОПЕР."/>
      <sheetName val="06.2014"/>
      <sheetName val="07.2014 ОПЕР."/>
      <sheetName val="07.2014"/>
      <sheetName val="08.2014"/>
      <sheetName val="09.2014"/>
      <sheetName val="10.2014"/>
      <sheetName val="11.2014"/>
      <sheetName val="12.2014"/>
      <sheetName val="01.2015"/>
      <sheetName val="02.2015"/>
      <sheetName val="03.2015"/>
      <sheetName val="04.2015"/>
      <sheetName val="05.2015"/>
      <sheetName val="06.2015"/>
      <sheetName val="07.2015"/>
      <sheetName val="08.2015"/>
      <sheetName val="09.2015"/>
      <sheetName val="10.2015"/>
      <sheetName val="11.2015"/>
      <sheetName val="12.2015"/>
      <sheetName val="01.2016"/>
      <sheetName val="02.2016"/>
      <sheetName val="03.2016"/>
      <sheetName val="04.2016"/>
      <sheetName val="05.2016"/>
      <sheetName val="06.2016"/>
      <sheetName val="06.передел."/>
      <sheetName val="07.2016"/>
      <sheetName val="08.2016"/>
      <sheetName val="09.2016"/>
      <sheetName val="10.2016"/>
      <sheetName val="11.2016"/>
      <sheetName val="12.2016"/>
      <sheetName val="01.2017"/>
      <sheetName val="02.2017"/>
      <sheetName val="03.2017"/>
      <sheetName val="04.2017"/>
      <sheetName val="05.2017"/>
      <sheetName val="06.2017"/>
      <sheetName val="07.2017"/>
      <sheetName val="08.2017"/>
      <sheetName val="09.2017"/>
      <sheetName val="10.2017"/>
      <sheetName val="11.2017"/>
      <sheetName val="12.2017"/>
    </sheetNames>
    <sheetDataSet>
      <sheetData sheetId="46">
        <row r="17">
          <cell r="Q17">
            <v>0</v>
          </cell>
        </row>
        <row r="22">
          <cell r="Q22">
            <v>0</v>
          </cell>
        </row>
        <row r="26">
          <cell r="Q26">
            <v>0</v>
          </cell>
        </row>
      </sheetData>
      <sheetData sheetId="59">
        <row r="10">
          <cell r="Q10">
            <v>0</v>
          </cell>
        </row>
      </sheetData>
      <sheetData sheetId="72">
        <row r="35">
          <cell r="P35">
            <v>0</v>
          </cell>
        </row>
        <row r="36">
          <cell r="P36">
            <v>0</v>
          </cell>
        </row>
        <row r="37">
          <cell r="P37">
            <v>0</v>
          </cell>
        </row>
      </sheetData>
      <sheetData sheetId="117">
        <row r="10">
          <cell r="E10">
            <v>1126360.5599999998</v>
          </cell>
          <cell r="P10">
            <v>947764.49</v>
          </cell>
        </row>
        <row r="17">
          <cell r="E17">
            <v>321158.71</v>
          </cell>
          <cell r="P17">
            <v>273137.70999999996</v>
          </cell>
        </row>
        <row r="22">
          <cell r="E22">
            <v>89583.82</v>
          </cell>
          <cell r="P22">
            <v>88912.89</v>
          </cell>
        </row>
        <row r="26">
          <cell r="E26">
            <v>1271938.68</v>
          </cell>
          <cell r="P26">
            <v>1217116.78</v>
          </cell>
        </row>
        <row r="35">
          <cell r="E35">
            <v>4997783.300000001</v>
          </cell>
          <cell r="Q35">
            <v>5663738.67</v>
          </cell>
        </row>
        <row r="36">
          <cell r="E36">
            <v>2180216.1100000003</v>
          </cell>
          <cell r="Q36">
            <v>2471749.42</v>
          </cell>
        </row>
        <row r="37">
          <cell r="E37">
            <v>96553.31</v>
          </cell>
          <cell r="Q37">
            <v>55177.94</v>
          </cell>
        </row>
        <row r="39">
          <cell r="E39">
            <v>1006575.21</v>
          </cell>
          <cell r="P39">
            <v>72890.23</v>
          </cell>
          <cell r="Q39">
            <v>931341.77</v>
          </cell>
        </row>
        <row r="52">
          <cell r="E52">
            <v>1476308.34</v>
          </cell>
          <cell r="P52">
            <v>1078490.1800000002</v>
          </cell>
        </row>
        <row r="53">
          <cell r="E53">
            <v>1629656.2099999997</v>
          </cell>
          <cell r="P53">
            <v>2098671.44</v>
          </cell>
        </row>
        <row r="54">
          <cell r="E54">
            <v>18431857.21</v>
          </cell>
          <cell r="P54">
            <v>17347988.700000003</v>
          </cell>
          <cell r="Q54">
            <v>269996.93</v>
          </cell>
        </row>
        <row r="56">
          <cell r="E56">
            <v>18368272.95</v>
          </cell>
          <cell r="P56">
            <v>17027564.43</v>
          </cell>
          <cell r="Q56">
            <v>3639688.8200000003</v>
          </cell>
        </row>
      </sheetData>
      <sheetData sheetId="121">
        <row r="10">
          <cell r="E10">
            <v>1793523.9</v>
          </cell>
          <cell r="P10">
            <v>1629094.41</v>
          </cell>
        </row>
        <row r="17">
          <cell r="E17">
            <v>483148.56</v>
          </cell>
          <cell r="P17">
            <v>431084.05</v>
          </cell>
        </row>
        <row r="22">
          <cell r="E22">
            <v>138356.76</v>
          </cell>
          <cell r="P22">
            <v>137545.16</v>
          </cell>
        </row>
        <row r="26">
          <cell r="E26">
            <v>1981963.4000000001</v>
          </cell>
          <cell r="P26">
            <v>1933510.51</v>
          </cell>
        </row>
        <row r="35">
          <cell r="E35">
            <v>7282042.22</v>
          </cell>
          <cell r="Q35">
            <v>7734375.81</v>
          </cell>
        </row>
        <row r="36">
          <cell r="E36">
            <v>3179689.9600000004</v>
          </cell>
          <cell r="Q36">
            <v>3317988.12</v>
          </cell>
        </row>
        <row r="37">
          <cell r="E37">
            <v>96553.31</v>
          </cell>
          <cell r="Q37">
            <v>60022.200000000004</v>
          </cell>
        </row>
        <row r="39">
          <cell r="E39">
            <v>1404810.1</v>
          </cell>
          <cell r="P39">
            <v>76620.83</v>
          </cell>
          <cell r="Q39">
            <v>1486488.21</v>
          </cell>
        </row>
        <row r="52">
          <cell r="E52">
            <v>2847273.65</v>
          </cell>
          <cell r="P52">
            <v>2417753.72</v>
          </cell>
        </row>
        <row r="53">
          <cell r="E53">
            <v>2256469.32</v>
          </cell>
          <cell r="P53">
            <v>2626989.2</v>
          </cell>
        </row>
        <row r="54">
          <cell r="E54">
            <v>30915674.799999997</v>
          </cell>
          <cell r="P54">
            <v>29777036.450000003</v>
          </cell>
          <cell r="Q54">
            <v>446022.85000000003</v>
          </cell>
        </row>
        <row r="56">
          <cell r="E56">
            <v>27601891.64</v>
          </cell>
          <cell r="P56">
            <v>25497780.310000002</v>
          </cell>
          <cell r="Q56">
            <v>4638683.65</v>
          </cell>
        </row>
      </sheetData>
      <sheetData sheetId="124">
        <row r="10">
          <cell r="E10">
            <v>2345762.42</v>
          </cell>
          <cell r="P10">
            <v>2219789.76</v>
          </cell>
        </row>
        <row r="17">
          <cell r="E17">
            <v>686326.75</v>
          </cell>
          <cell r="P17">
            <v>628294.34</v>
          </cell>
        </row>
        <row r="22">
          <cell r="E22">
            <v>178725.28999999998</v>
          </cell>
          <cell r="P22">
            <v>178068.51000000004</v>
          </cell>
        </row>
        <row r="26">
          <cell r="E26">
            <v>2718121.29</v>
          </cell>
          <cell r="P26">
            <v>2632276.44</v>
          </cell>
        </row>
        <row r="35">
          <cell r="E35">
            <v>10863399.31</v>
          </cell>
          <cell r="Q35">
            <v>10596691.229999999</v>
          </cell>
        </row>
        <row r="36">
          <cell r="E36">
            <v>4759816.580000001</v>
          </cell>
          <cell r="Q36">
            <v>4553730.87</v>
          </cell>
        </row>
        <row r="37">
          <cell r="E37">
            <v>96553.31</v>
          </cell>
          <cell r="Q37">
            <v>69380.73</v>
          </cell>
        </row>
        <row r="39">
          <cell r="E39">
            <v>1882694.31</v>
          </cell>
          <cell r="P39">
            <v>86982.87000000001</v>
          </cell>
          <cell r="Q39">
            <v>1861173.99</v>
          </cell>
        </row>
        <row r="52">
          <cell r="E52">
            <v>3663269.63</v>
          </cell>
          <cell r="P52">
            <v>3404321.56</v>
          </cell>
        </row>
        <row r="53">
          <cell r="E53">
            <v>2797005.32</v>
          </cell>
          <cell r="P53">
            <v>3164473.62</v>
          </cell>
        </row>
        <row r="54">
          <cell r="E54">
            <v>41815731.48</v>
          </cell>
          <cell r="P54">
            <v>41975562.03</v>
          </cell>
          <cell r="Q54">
            <v>622719.8</v>
          </cell>
        </row>
        <row r="56">
          <cell r="E56">
            <v>38621236.019999996</v>
          </cell>
          <cell r="P56">
            <v>33163847.919999998</v>
          </cell>
          <cell r="Q56">
            <v>7323468.590000001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убсидии"/>
      <sheetName val="01.2018"/>
      <sheetName val="02.2018"/>
      <sheetName val="03.2018"/>
      <sheetName val="04.2018"/>
      <sheetName val="05.2018"/>
      <sheetName val="06.2018"/>
      <sheetName val="07.2018"/>
      <sheetName val="08.2018"/>
      <sheetName val="09.2018"/>
      <sheetName val="10.2018"/>
      <sheetName val="11.2018"/>
      <sheetName val="12.2018"/>
      <sheetName val="01.2019"/>
      <sheetName val="Лист1"/>
      <sheetName val="02.2019"/>
      <sheetName val="03.2019"/>
      <sheetName val="04.2019"/>
      <sheetName val="05.2019"/>
      <sheetName val="06.2019"/>
    </sheetNames>
    <sheetDataSet>
      <sheetData sheetId="14">
        <row r="27">
          <cell r="O27">
            <v>0</v>
          </cell>
        </row>
      </sheetData>
      <sheetData sheetId="15">
        <row r="8">
          <cell r="E8">
            <v>645635.73</v>
          </cell>
          <cell r="N8">
            <v>495772.39</v>
          </cell>
        </row>
        <row r="9">
          <cell r="E9">
            <v>270536.83999999997</v>
          </cell>
          <cell r="N9">
            <v>241217.79</v>
          </cell>
        </row>
        <row r="10">
          <cell r="E10">
            <v>55994.6</v>
          </cell>
          <cell r="N10">
            <v>54782.41</v>
          </cell>
        </row>
        <row r="11">
          <cell r="E11">
            <v>1070891.74</v>
          </cell>
          <cell r="N11">
            <v>972137.06</v>
          </cell>
        </row>
        <row r="15">
          <cell r="E15">
            <v>1010531.51</v>
          </cell>
          <cell r="N15">
            <v>1879388.78</v>
          </cell>
        </row>
        <row r="16">
          <cell r="E16">
            <v>474582.58999999997</v>
          </cell>
          <cell r="N16">
            <v>882481.29</v>
          </cell>
        </row>
        <row r="17">
          <cell r="E17">
            <v>8154.85</v>
          </cell>
          <cell r="N17">
            <v>17792.92</v>
          </cell>
        </row>
        <row r="20">
          <cell r="E20">
            <v>413642.37</v>
          </cell>
          <cell r="N20">
            <v>389717.23</v>
          </cell>
        </row>
        <row r="21">
          <cell r="E21">
            <v>130506.49</v>
          </cell>
          <cell r="N21">
            <v>125532</v>
          </cell>
        </row>
        <row r="22">
          <cell r="E22">
            <v>1961.3200000000002</v>
          </cell>
          <cell r="N22">
            <v>1501.6799999999998</v>
          </cell>
        </row>
        <row r="23">
          <cell r="E23">
            <v>14830.26</v>
          </cell>
          <cell r="N23">
            <v>22166</v>
          </cell>
        </row>
        <row r="27">
          <cell r="E27">
            <v>1249040.23</v>
          </cell>
          <cell r="N27">
            <v>1016977.0900000001</v>
          </cell>
        </row>
        <row r="28">
          <cell r="E28">
            <v>17400355.58</v>
          </cell>
          <cell r="N28">
            <v>15516200.120000001</v>
          </cell>
          <cell r="O28">
            <v>233205.54</v>
          </cell>
        </row>
        <row r="32">
          <cell r="E32">
            <v>343147.93</v>
          </cell>
          <cell r="N32">
            <v>338543.92</v>
          </cell>
        </row>
        <row r="34">
          <cell r="E34">
            <v>14789364.059999999</v>
          </cell>
          <cell r="N34">
            <v>16753814.46</v>
          </cell>
          <cell r="O34">
            <v>259675.63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zoomScale="75" zoomScaleNormal="75" zoomScalePageLayoutView="0" workbookViewId="0" topLeftCell="A1">
      <selection activeCell="A1" sqref="A1:M2"/>
    </sheetView>
  </sheetViews>
  <sheetFormatPr defaultColWidth="9.140625" defaultRowHeight="12.75"/>
  <cols>
    <col min="3" max="3" width="17.7109375" style="0" customWidth="1"/>
    <col min="4" max="4" width="16.8515625" style="0" customWidth="1"/>
    <col min="5" max="5" width="17.140625" style="0" customWidth="1"/>
    <col min="6" max="6" width="16.57421875" style="0" customWidth="1"/>
    <col min="7" max="7" width="18.57421875" style="0" customWidth="1"/>
    <col min="8" max="8" width="13.8515625" style="0" customWidth="1"/>
    <col min="9" max="9" width="20.00390625" style="0" customWidth="1"/>
    <col min="10" max="10" width="17.421875" style="0" customWidth="1"/>
    <col min="11" max="11" width="16.421875" style="0" customWidth="1"/>
  </cols>
  <sheetData>
    <row r="1" spans="1:13" ht="20.25">
      <c r="A1" s="224" t="s">
        <v>33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20.25">
      <c r="A2" s="224" t="s">
        <v>34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</row>
    <row r="3" spans="1:13" ht="14.25" thickBot="1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1"/>
      <c r="M3" s="1"/>
    </row>
    <row r="4" spans="1:13" ht="15" thickBot="1">
      <c r="A4" s="225" t="s">
        <v>0</v>
      </c>
      <c r="B4" s="226"/>
      <c r="C4" s="231" t="s">
        <v>1</v>
      </c>
      <c r="D4" s="234" t="s">
        <v>2</v>
      </c>
      <c r="E4" s="221" t="s">
        <v>3</v>
      </c>
      <c r="F4" s="237" t="s">
        <v>4</v>
      </c>
      <c r="G4" s="238"/>
      <c r="H4" s="238"/>
      <c r="I4" s="239" t="s">
        <v>5</v>
      </c>
      <c r="J4" s="240"/>
      <c r="K4" s="240"/>
      <c r="L4" s="241" t="s">
        <v>6</v>
      </c>
      <c r="M4" s="242"/>
    </row>
    <row r="5" spans="1:13" ht="13.5" thickBot="1">
      <c r="A5" s="227"/>
      <c r="B5" s="228"/>
      <c r="C5" s="232"/>
      <c r="D5" s="235"/>
      <c r="E5" s="222"/>
      <c r="F5" s="221" t="s">
        <v>7</v>
      </c>
      <c r="G5" s="219" t="s">
        <v>8</v>
      </c>
      <c r="H5" s="220"/>
      <c r="I5" s="221" t="s">
        <v>9</v>
      </c>
      <c r="J5" s="219" t="s">
        <v>8</v>
      </c>
      <c r="K5" s="220"/>
      <c r="L5" s="243"/>
      <c r="M5" s="244"/>
    </row>
    <row r="6" spans="1:13" ht="12.75" customHeight="1">
      <c r="A6" s="227"/>
      <c r="B6" s="228"/>
      <c r="C6" s="232"/>
      <c r="D6" s="235"/>
      <c r="E6" s="222"/>
      <c r="F6" s="222"/>
      <c r="G6" s="217" t="s">
        <v>10</v>
      </c>
      <c r="H6" s="217" t="s">
        <v>11</v>
      </c>
      <c r="I6" s="222"/>
      <c r="J6" s="217" t="s">
        <v>12</v>
      </c>
      <c r="K6" s="217" t="s">
        <v>11</v>
      </c>
      <c r="L6" s="243"/>
      <c r="M6" s="244"/>
    </row>
    <row r="7" spans="1:13" ht="13.5" customHeight="1" thickBot="1">
      <c r="A7" s="229"/>
      <c r="B7" s="230"/>
      <c r="C7" s="233"/>
      <c r="D7" s="236"/>
      <c r="E7" s="223"/>
      <c r="F7" s="223"/>
      <c r="G7" s="218"/>
      <c r="H7" s="218"/>
      <c r="I7" s="223"/>
      <c r="J7" s="218"/>
      <c r="K7" s="218"/>
      <c r="L7" s="245"/>
      <c r="M7" s="246"/>
    </row>
    <row r="8" spans="1:13" ht="19.5" customHeight="1" thickBot="1">
      <c r="A8" s="213" t="s">
        <v>13</v>
      </c>
      <c r="B8" s="214"/>
      <c r="C8" s="6">
        <v>-124081.15</v>
      </c>
      <c r="D8" s="7">
        <v>205428.51</v>
      </c>
      <c r="E8" s="3">
        <f>D8+'[1]02.2016'!E10</f>
        <v>645975.95</v>
      </c>
      <c r="F8" s="8">
        <f>SUM(G8:H8)</f>
        <v>251263.65</v>
      </c>
      <c r="G8" s="9">
        <v>251263.65</v>
      </c>
      <c r="H8" s="10">
        <v>0</v>
      </c>
      <c r="I8" s="3">
        <f>SUM(J8:K8)</f>
        <v>526931.31</v>
      </c>
      <c r="J8" s="5">
        <f>G8+'[1]02.2016'!P10</f>
        <v>526931.31</v>
      </c>
      <c r="K8" s="4">
        <f>H8+'[1]02.2012'!Q10</f>
        <v>0</v>
      </c>
      <c r="L8" s="215">
        <f>SUM(C8+E8-I8)</f>
        <v>-5036.510000000126</v>
      </c>
      <c r="M8" s="216"/>
    </row>
    <row r="9" spans="1:13" ht="20.25" customHeight="1" thickBot="1">
      <c r="A9" s="213" t="s">
        <v>14</v>
      </c>
      <c r="B9" s="214"/>
      <c r="C9" s="6">
        <v>-26395.69</v>
      </c>
      <c r="D9" s="9">
        <v>59288.82</v>
      </c>
      <c r="E9" s="3">
        <f>D9+'[1]02.2016'!E17</f>
        <v>185476.82</v>
      </c>
      <c r="F9" s="8">
        <f>SUM(G9:H9)</f>
        <v>48007.61</v>
      </c>
      <c r="G9" s="20">
        <v>48007.61</v>
      </c>
      <c r="H9" s="10">
        <v>0</v>
      </c>
      <c r="I9" s="3">
        <f>SUM(J9:K9)</f>
        <v>143520.43</v>
      </c>
      <c r="J9" s="5">
        <f>G9+'[1]02.2016'!P17</f>
        <v>143520.43</v>
      </c>
      <c r="K9" s="4">
        <f>H9+'[1]02.2011'!Q17</f>
        <v>0</v>
      </c>
      <c r="L9" s="215">
        <f>SUM(C9+E9-I9)</f>
        <v>15560.700000000012</v>
      </c>
      <c r="M9" s="216"/>
    </row>
    <row r="10" spans="1:13" ht="18" customHeight="1" thickBot="1">
      <c r="A10" s="213" t="s">
        <v>15</v>
      </c>
      <c r="B10" s="214"/>
      <c r="C10" s="6">
        <v>-656.78</v>
      </c>
      <c r="D10" s="9">
        <v>17544.34</v>
      </c>
      <c r="E10" s="3">
        <f>D10+'[1]02.2016'!E22</f>
        <v>54883.44</v>
      </c>
      <c r="F10" s="8">
        <f>SUM(G10:H10)</f>
        <v>17449.78</v>
      </c>
      <c r="G10" s="20">
        <v>17449.78</v>
      </c>
      <c r="H10" s="22">
        <v>0</v>
      </c>
      <c r="I10" s="3">
        <f>SUM(J10:K10)</f>
        <v>53359.34</v>
      </c>
      <c r="J10" s="5">
        <f>G10+'[1]02.2016'!P22</f>
        <v>53359.34</v>
      </c>
      <c r="K10" s="4">
        <f>H10+'[1]02.2011'!Q22</f>
        <v>0</v>
      </c>
      <c r="L10" s="215">
        <f>SUM(C10+E10-I10)</f>
        <v>867.320000000007</v>
      </c>
      <c r="M10" s="216"/>
    </row>
    <row r="11" spans="1:13" ht="18" customHeight="1" thickBot="1">
      <c r="A11" s="213" t="s">
        <v>16</v>
      </c>
      <c r="B11" s="214"/>
      <c r="C11" s="6">
        <v>-54784.57</v>
      </c>
      <c r="D11" s="24">
        <v>239787.98</v>
      </c>
      <c r="E11" s="3">
        <f>D11+'[1]02.2016'!E26</f>
        <v>726111.45</v>
      </c>
      <c r="F11" s="8">
        <f>SUM(G11:H11)</f>
        <v>290392.1</v>
      </c>
      <c r="G11" s="24">
        <v>290392.1</v>
      </c>
      <c r="H11" s="22">
        <v>0</v>
      </c>
      <c r="I11" s="3">
        <f>SUM(J11:K11)</f>
        <v>670736.94</v>
      </c>
      <c r="J11" s="5">
        <f>G11+'[1]02.2016'!P26</f>
        <v>670736.94</v>
      </c>
      <c r="K11" s="4">
        <f>H11+'[1]02.2011'!Q26</f>
        <v>0</v>
      </c>
      <c r="L11" s="215">
        <f>SUM(C11+E11-I11)</f>
        <v>589.9400000000605</v>
      </c>
      <c r="M11" s="216"/>
    </row>
    <row r="12" spans="1:13" ht="18" thickBot="1">
      <c r="A12" s="193" t="s">
        <v>17</v>
      </c>
      <c r="B12" s="194"/>
      <c r="C12" s="29">
        <f>SUM(C8:C11)</f>
        <v>-205918.19</v>
      </c>
      <c r="D12" s="30">
        <f>SUM(D8:D11)</f>
        <v>522049.65</v>
      </c>
      <c r="E12" s="30">
        <f aca="true" t="shared" si="0" ref="E12:K12">SUM(E8:E11)</f>
        <v>1612447.66</v>
      </c>
      <c r="F12" s="30">
        <f t="shared" si="0"/>
        <v>607113.14</v>
      </c>
      <c r="G12" s="30">
        <f t="shared" si="0"/>
        <v>607113.14</v>
      </c>
      <c r="H12" s="30">
        <f t="shared" si="0"/>
        <v>0</v>
      </c>
      <c r="I12" s="30">
        <f t="shared" si="0"/>
        <v>1394548.02</v>
      </c>
      <c r="J12" s="30">
        <f t="shared" si="0"/>
        <v>1394548.02</v>
      </c>
      <c r="K12" s="30">
        <f t="shared" si="0"/>
        <v>0</v>
      </c>
      <c r="L12" s="189">
        <f>SUM(L8:M11)</f>
        <v>11981.449999999953</v>
      </c>
      <c r="M12" s="190"/>
    </row>
    <row r="13" spans="1:13" ht="15" thickBot="1">
      <c r="A13" s="209"/>
      <c r="B13" s="210"/>
      <c r="C13" s="32"/>
      <c r="D13" s="33"/>
      <c r="E13" s="34"/>
      <c r="F13" s="34"/>
      <c r="G13" s="33"/>
      <c r="H13" s="35"/>
      <c r="I13" s="34"/>
      <c r="J13" s="33"/>
      <c r="K13" s="35"/>
      <c r="L13" s="211"/>
      <c r="M13" s="212"/>
    </row>
    <row r="14" spans="1:13" ht="18" thickBot="1">
      <c r="A14" s="193" t="s">
        <v>18</v>
      </c>
      <c r="B14" s="194"/>
      <c r="C14" s="29">
        <f aca="true" t="shared" si="1" ref="C14:K14">SUM(C15:C17)</f>
        <v>1670957.9599999997</v>
      </c>
      <c r="D14" s="30">
        <f t="shared" si="1"/>
        <v>1814239.9</v>
      </c>
      <c r="E14" s="30">
        <f t="shared" si="1"/>
        <v>5186225.870000001</v>
      </c>
      <c r="F14" s="36">
        <f t="shared" si="1"/>
        <v>0</v>
      </c>
      <c r="G14" s="36">
        <f t="shared" si="1"/>
        <v>0</v>
      </c>
      <c r="H14" s="36">
        <f t="shared" si="1"/>
        <v>0</v>
      </c>
      <c r="I14" s="30">
        <f t="shared" si="1"/>
        <v>1622712.39</v>
      </c>
      <c r="J14" s="30">
        <f t="shared" si="1"/>
        <v>0</v>
      </c>
      <c r="K14" s="38">
        <f t="shared" si="1"/>
        <v>1622712.39</v>
      </c>
      <c r="L14" s="189">
        <f>SUM(L15:M17)</f>
        <v>5234471.440000001</v>
      </c>
      <c r="M14" s="190"/>
    </row>
    <row r="15" spans="1:13" ht="16.5" thickBot="1">
      <c r="A15" s="199" t="s">
        <v>19</v>
      </c>
      <c r="B15" s="200"/>
      <c r="C15" s="11">
        <v>1192030.91</v>
      </c>
      <c r="D15" s="39">
        <v>1263333.24</v>
      </c>
      <c r="E15" s="40">
        <f>D15+'[1]02.2016'!E35</f>
        <v>3575012.2600000007</v>
      </c>
      <c r="F15" s="23">
        <f>SUM(G15:H15)</f>
        <v>0</v>
      </c>
      <c r="G15" s="13"/>
      <c r="H15" s="41"/>
      <c r="I15" s="14">
        <f>SUM(J15:K15)</f>
        <v>1143785.34</v>
      </c>
      <c r="J15" s="42">
        <f>G15+'[1]Лист1'!P35</f>
        <v>0</v>
      </c>
      <c r="K15" s="43">
        <v>1143785.34</v>
      </c>
      <c r="L15" s="201">
        <f>SUM(C15+E15-I15)</f>
        <v>3623257.830000001</v>
      </c>
      <c r="M15" s="202"/>
    </row>
    <row r="16" spans="1:13" ht="16.5" thickBot="1">
      <c r="A16" s="195" t="s">
        <v>20</v>
      </c>
      <c r="B16" s="196"/>
      <c r="C16" s="11">
        <v>466540.16</v>
      </c>
      <c r="D16" s="44">
        <v>550906.66</v>
      </c>
      <c r="E16" s="40">
        <f>D16+'[1]02.2016'!E36</f>
        <v>1599780.7000000002</v>
      </c>
      <c r="F16" s="17">
        <f>SUM(G16:H16)</f>
        <v>0</v>
      </c>
      <c r="G16" s="13"/>
      <c r="H16" s="45"/>
      <c r="I16" s="14">
        <f>SUM(J16:K16)</f>
        <v>466540.16</v>
      </c>
      <c r="J16" s="46">
        <f>G16+'[1]Лист1'!P36</f>
        <v>0</v>
      </c>
      <c r="K16" s="47">
        <f>H16+'[1]02.2016'!Q36</f>
        <v>466540.16</v>
      </c>
      <c r="L16" s="197">
        <f>SUM(C16+E16-I16)</f>
        <v>1599780.7000000002</v>
      </c>
      <c r="M16" s="198"/>
    </row>
    <row r="17" spans="1:13" ht="16.5" thickBot="1">
      <c r="A17" s="195" t="s">
        <v>21</v>
      </c>
      <c r="B17" s="196"/>
      <c r="C17" s="11">
        <v>12386.89</v>
      </c>
      <c r="D17" s="44"/>
      <c r="E17" s="40">
        <f>D17+'[1]02.2016'!E37</f>
        <v>11432.91</v>
      </c>
      <c r="F17" s="17">
        <f>SUM(G17:H17)</f>
        <v>0</v>
      </c>
      <c r="G17" s="13"/>
      <c r="H17" s="45"/>
      <c r="I17" s="14">
        <f>SUM(J17:K17)</f>
        <v>12386.89</v>
      </c>
      <c r="J17" s="48">
        <f>G17+'[1]Лист1'!P37</f>
        <v>0</v>
      </c>
      <c r="K17" s="49">
        <f>H17+'[1]02.2016'!Q37</f>
        <v>12386.89</v>
      </c>
      <c r="L17" s="197">
        <f>SUM(C17+E17-I17)</f>
        <v>11432.91</v>
      </c>
      <c r="M17" s="198"/>
    </row>
    <row r="18" spans="1:13" ht="14.25" thickBot="1">
      <c r="A18" s="207"/>
      <c r="B18" s="208"/>
      <c r="C18" s="50"/>
      <c r="D18" s="25"/>
      <c r="E18" s="51"/>
      <c r="F18" s="26"/>
      <c r="G18" s="25"/>
      <c r="H18" s="52"/>
      <c r="I18" s="26"/>
      <c r="J18" s="53"/>
      <c r="K18" s="27"/>
      <c r="L18" s="191"/>
      <c r="M18" s="192"/>
    </row>
    <row r="19" spans="1:13" ht="18" thickBot="1">
      <c r="A19" s="193" t="s">
        <v>22</v>
      </c>
      <c r="B19" s="194"/>
      <c r="C19" s="29">
        <v>140256.71</v>
      </c>
      <c r="D19" s="30">
        <v>209833.76</v>
      </c>
      <c r="E19" s="30">
        <f>D19+'[1]02.2016'!E39</f>
        <v>575846.25</v>
      </c>
      <c r="F19" s="36">
        <f>SUM(G19:H19)</f>
        <v>7688.59</v>
      </c>
      <c r="G19" s="36">
        <v>7688.59</v>
      </c>
      <c r="H19" s="37"/>
      <c r="I19" s="30">
        <f>SUM(J19:K19)</f>
        <v>195189.05</v>
      </c>
      <c r="J19" s="38">
        <f>G19+'[1]02.2016'!P39</f>
        <v>7688.59</v>
      </c>
      <c r="K19" s="38">
        <v>187500.46</v>
      </c>
      <c r="L19" s="189">
        <f>SUM(C19+E19-I19)</f>
        <v>520913.91</v>
      </c>
      <c r="M19" s="190"/>
    </row>
    <row r="20" spans="1:13" ht="39.75" customHeight="1" thickBot="1">
      <c r="A20" s="193" t="s">
        <v>23</v>
      </c>
      <c r="B20" s="194"/>
      <c r="C20" s="29">
        <f>SUM(C12+C14+C19)</f>
        <v>1605296.4799999997</v>
      </c>
      <c r="D20" s="30">
        <f>D19+D14+D12</f>
        <v>2546123.31</v>
      </c>
      <c r="E20" s="30">
        <f>E19+E14+E12</f>
        <v>7374519.780000001</v>
      </c>
      <c r="F20" s="30">
        <f>F19+F14+F12</f>
        <v>614801.73</v>
      </c>
      <c r="G20" s="30">
        <f>G19+G14+G12</f>
        <v>614801.73</v>
      </c>
      <c r="H20" s="38">
        <f>H19+H14+H12</f>
        <v>0</v>
      </c>
      <c r="I20" s="30">
        <f>SUM(I12+I14+I19)</f>
        <v>3212449.46</v>
      </c>
      <c r="J20" s="30">
        <f>SUM(J12+J14+J19)</f>
        <v>1402236.61</v>
      </c>
      <c r="K20" s="38">
        <f>SUM(K12+K14+K19)</f>
        <v>1810212.8499999999</v>
      </c>
      <c r="L20" s="189">
        <f>SUM(C20+E20-I20)</f>
        <v>5767366.800000002</v>
      </c>
      <c r="M20" s="190"/>
    </row>
    <row r="21" spans="1:13" ht="14.25" thickBot="1">
      <c r="A21" s="203"/>
      <c r="B21" s="204"/>
      <c r="C21" s="56"/>
      <c r="D21" s="57"/>
      <c r="E21" s="58"/>
      <c r="F21" s="58"/>
      <c r="G21" s="59"/>
      <c r="H21" s="60"/>
      <c r="I21" s="58"/>
      <c r="J21" s="57"/>
      <c r="K21" s="61"/>
      <c r="L21" s="205"/>
      <c r="M21" s="206"/>
    </row>
    <row r="22" spans="1:13" ht="18" thickBot="1">
      <c r="A22" s="193" t="s">
        <v>24</v>
      </c>
      <c r="B22" s="194"/>
      <c r="C22" s="29">
        <f>SUM(C23:C26)</f>
        <v>11714226.65</v>
      </c>
      <c r="D22" s="30">
        <f>SUM(D23:D25)</f>
        <v>3888424.67</v>
      </c>
      <c r="E22" s="30">
        <f>SUM(E23:E25)</f>
        <v>12013513.729999999</v>
      </c>
      <c r="F22" s="30">
        <f>SUM(G22:H22)</f>
        <v>4410017.96</v>
      </c>
      <c r="G22" s="29">
        <f>SUM(G23:G25)</f>
        <v>4352368.25</v>
      </c>
      <c r="H22" s="30">
        <f>SUM(H23:H26)</f>
        <v>57649.71</v>
      </c>
      <c r="I22" s="30">
        <f>SUM(J22:K22)</f>
        <v>12440303.209999999</v>
      </c>
      <c r="J22" s="30">
        <f>SUM(J23:J25)</f>
        <v>12279336.69</v>
      </c>
      <c r="K22" s="31">
        <f>SUM(K23:K25)</f>
        <v>160966.52</v>
      </c>
      <c r="L22" s="189">
        <f>SUM(C22+E22-I22)</f>
        <v>11287437.17</v>
      </c>
      <c r="M22" s="190"/>
    </row>
    <row r="23" spans="1:13" ht="16.5" thickBot="1">
      <c r="A23" s="199" t="s">
        <v>25</v>
      </c>
      <c r="B23" s="200"/>
      <c r="C23" s="11">
        <v>662459.23</v>
      </c>
      <c r="D23" s="12">
        <v>207109.04</v>
      </c>
      <c r="E23" s="40">
        <f>D23+'[1]02.2016'!E52</f>
        <v>643443.3</v>
      </c>
      <c r="F23" s="14">
        <f>SUM(G23:H23)</f>
        <v>217337.54</v>
      </c>
      <c r="G23" s="63">
        <v>217337.54</v>
      </c>
      <c r="H23" s="13"/>
      <c r="I23" s="14">
        <f>SUM(J23:K23)</f>
        <v>653643.05</v>
      </c>
      <c r="J23" s="15">
        <v>653643.05</v>
      </c>
      <c r="K23" s="12">
        <f>H23</f>
        <v>0</v>
      </c>
      <c r="L23" s="201">
        <f>SUM(C23+E23-I23)</f>
        <v>652259.48</v>
      </c>
      <c r="M23" s="202"/>
    </row>
    <row r="24" spans="1:13" ht="16.5" thickBot="1">
      <c r="A24" s="195" t="s">
        <v>26</v>
      </c>
      <c r="B24" s="196"/>
      <c r="C24" s="11">
        <v>929123.42</v>
      </c>
      <c r="D24" s="21">
        <v>379995.85</v>
      </c>
      <c r="E24" s="40">
        <f>D24+'[1]02.2016'!E53</f>
        <v>1158768.0699999998</v>
      </c>
      <c r="F24" s="14">
        <f>SUM(G24:H24)</f>
        <v>926958.67</v>
      </c>
      <c r="G24" s="64">
        <v>926958.67</v>
      </c>
      <c r="H24" s="16"/>
      <c r="I24" s="14">
        <f>SUM(J24:K24)</f>
        <v>1573254.11</v>
      </c>
      <c r="J24" s="15">
        <v>1573254.11</v>
      </c>
      <c r="K24" s="12">
        <f>H24</f>
        <v>0</v>
      </c>
      <c r="L24" s="197">
        <f>SUM(C24+E24-I24)</f>
        <v>514637.37999999966</v>
      </c>
      <c r="M24" s="198"/>
    </row>
    <row r="25" spans="1:13" ht="16.5" thickBot="1">
      <c r="A25" s="195" t="s">
        <v>27</v>
      </c>
      <c r="B25" s="196"/>
      <c r="C25" s="11">
        <v>10122644</v>
      </c>
      <c r="D25" s="12">
        <v>3301319.78</v>
      </c>
      <c r="E25" s="40">
        <f>D25+'[1]02.2016'!E54</f>
        <v>10211302.36</v>
      </c>
      <c r="F25" s="14">
        <f>SUM(G25:H25)</f>
        <v>3265721.75</v>
      </c>
      <c r="G25" s="64">
        <v>3208072.04</v>
      </c>
      <c r="H25" s="16">
        <v>57649.71</v>
      </c>
      <c r="I25" s="14">
        <f>SUM(J25:K25)</f>
        <v>10213406.049999999</v>
      </c>
      <c r="J25" s="15">
        <v>10052439.53</v>
      </c>
      <c r="K25" s="12">
        <f>H25+'[1]02.2016'!Q54</f>
        <v>160966.52</v>
      </c>
      <c r="L25" s="197">
        <f>SUM(C25+E25-I25)</f>
        <v>10120540.31</v>
      </c>
      <c r="M25" s="198"/>
    </row>
    <row r="26" spans="1:13" ht="14.25" thickBot="1">
      <c r="A26" s="18"/>
      <c r="B26" s="19"/>
      <c r="C26" s="50"/>
      <c r="D26" s="25"/>
      <c r="E26" s="51"/>
      <c r="F26" s="26"/>
      <c r="G26" s="65"/>
      <c r="H26" s="25"/>
      <c r="I26" s="26"/>
      <c r="J26" s="65"/>
      <c r="K26" s="25"/>
      <c r="L26" s="191"/>
      <c r="M26" s="192"/>
    </row>
    <row r="27" spans="1:13" ht="18" thickBot="1">
      <c r="A27" s="193" t="s">
        <v>28</v>
      </c>
      <c r="B27" s="194"/>
      <c r="C27" s="29">
        <f>6991126.99+29.7</f>
        <v>6991156.69</v>
      </c>
      <c r="D27" s="30">
        <f>4087367.27-D12</f>
        <v>3565317.62</v>
      </c>
      <c r="E27" s="30">
        <f>D27+'[1]02.2016'!E56</f>
        <v>11259918.41</v>
      </c>
      <c r="F27" s="30">
        <f>SUM(G27:H27)</f>
        <v>3237781.56</v>
      </c>
      <c r="G27" s="29">
        <f>3844894.7-G12-H27</f>
        <v>3235905.5100000002</v>
      </c>
      <c r="H27" s="30">
        <v>1876.05</v>
      </c>
      <c r="I27" s="30">
        <f>SUM(J27:K27)</f>
        <v>11995169.030000001</v>
      </c>
      <c r="J27" s="29">
        <v>9412414.99</v>
      </c>
      <c r="K27" s="30">
        <v>2582754.04</v>
      </c>
      <c r="L27" s="189">
        <f>SUM(C27+E27-I27)</f>
        <v>6255906.07</v>
      </c>
      <c r="M27" s="190"/>
    </row>
    <row r="28" spans="1:13" ht="18" thickBot="1">
      <c r="A28" s="18"/>
      <c r="B28" s="19"/>
      <c r="C28" s="56"/>
      <c r="D28" s="57"/>
      <c r="E28" s="58"/>
      <c r="F28" s="58"/>
      <c r="G28" s="59"/>
      <c r="H28" s="66"/>
      <c r="I28" s="58"/>
      <c r="J28" s="61"/>
      <c r="K28" s="62"/>
      <c r="L28" s="189"/>
      <c r="M28" s="190"/>
    </row>
    <row r="29" spans="1:13" ht="18" thickBot="1">
      <c r="A29" s="187" t="s">
        <v>29</v>
      </c>
      <c r="B29" s="188"/>
      <c r="C29" s="29">
        <f aca="true" t="shared" si="2" ref="C29:K29">SUM(C20+C22+C27)</f>
        <v>20310679.82</v>
      </c>
      <c r="D29" s="67">
        <f>D20+D22+D27</f>
        <v>9999865.600000001</v>
      </c>
      <c r="E29" s="30">
        <f t="shared" si="2"/>
        <v>30647951.919999998</v>
      </c>
      <c r="F29" s="30">
        <f t="shared" si="2"/>
        <v>8262601.25</v>
      </c>
      <c r="G29" s="68">
        <f t="shared" si="2"/>
        <v>8203075.49</v>
      </c>
      <c r="H29" s="67">
        <f t="shared" si="2"/>
        <v>59525.76</v>
      </c>
      <c r="I29" s="30">
        <f>SUM(J29:K29)</f>
        <v>27647921.7</v>
      </c>
      <c r="J29" s="69">
        <f t="shared" si="2"/>
        <v>23093988.29</v>
      </c>
      <c r="K29" s="70">
        <f t="shared" si="2"/>
        <v>4553933.41</v>
      </c>
      <c r="L29" s="189">
        <f>SUM(C29+E29-I29)</f>
        <v>23310710.039999995</v>
      </c>
      <c r="M29" s="190"/>
    </row>
  </sheetData>
  <sheetProtection/>
  <mergeCells count="59">
    <mergeCell ref="A1:M1"/>
    <mergeCell ref="A2:M2"/>
    <mergeCell ref="A4:B7"/>
    <mergeCell ref="C4:C7"/>
    <mergeCell ref="D4:D7"/>
    <mergeCell ref="E4:E7"/>
    <mergeCell ref="F4:H4"/>
    <mergeCell ref="I4:K4"/>
    <mergeCell ref="L4:M7"/>
    <mergeCell ref="F5:F7"/>
    <mergeCell ref="J6:J7"/>
    <mergeCell ref="K6:K7"/>
    <mergeCell ref="G5:H5"/>
    <mergeCell ref="I5:I7"/>
    <mergeCell ref="J5:K5"/>
    <mergeCell ref="G6:G7"/>
    <mergeCell ref="H6:H7"/>
    <mergeCell ref="A10:B10"/>
    <mergeCell ref="L10:M10"/>
    <mergeCell ref="A9:B9"/>
    <mergeCell ref="L9:M9"/>
    <mergeCell ref="A8:B8"/>
    <mergeCell ref="L8:M8"/>
    <mergeCell ref="A12:B12"/>
    <mergeCell ref="L12:M12"/>
    <mergeCell ref="A13:B13"/>
    <mergeCell ref="L13:M13"/>
    <mergeCell ref="A11:B11"/>
    <mergeCell ref="L11:M11"/>
    <mergeCell ref="A16:B16"/>
    <mergeCell ref="L16:M16"/>
    <mergeCell ref="A17:B17"/>
    <mergeCell ref="L17:M17"/>
    <mergeCell ref="A14:B14"/>
    <mergeCell ref="L14:M14"/>
    <mergeCell ref="A15:B15"/>
    <mergeCell ref="L15:M15"/>
    <mergeCell ref="A20:B20"/>
    <mergeCell ref="L20:M20"/>
    <mergeCell ref="A21:B21"/>
    <mergeCell ref="L21:M21"/>
    <mergeCell ref="A18:B18"/>
    <mergeCell ref="L18:M18"/>
    <mergeCell ref="A19:B19"/>
    <mergeCell ref="L19:M19"/>
    <mergeCell ref="A24:B24"/>
    <mergeCell ref="L24:M24"/>
    <mergeCell ref="A25:B25"/>
    <mergeCell ref="L25:M25"/>
    <mergeCell ref="A22:B22"/>
    <mergeCell ref="L22:M22"/>
    <mergeCell ref="A23:B23"/>
    <mergeCell ref="L23:M23"/>
    <mergeCell ref="A29:B29"/>
    <mergeCell ref="L29:M29"/>
    <mergeCell ref="L26:M26"/>
    <mergeCell ref="A27:B27"/>
    <mergeCell ref="L27:M27"/>
    <mergeCell ref="L28:M2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cols>
    <col min="3" max="3" width="17.8515625" style="0" customWidth="1"/>
    <col min="4" max="5" width="17.00390625" style="0" customWidth="1"/>
    <col min="6" max="6" width="17.421875" style="0" customWidth="1"/>
    <col min="7" max="7" width="16.00390625" style="0" customWidth="1"/>
    <col min="8" max="8" width="14.140625" style="0" customWidth="1"/>
    <col min="9" max="9" width="16.8515625" style="0" customWidth="1"/>
    <col min="10" max="10" width="17.140625" style="0" customWidth="1"/>
    <col min="11" max="11" width="17.421875" style="0" customWidth="1"/>
  </cols>
  <sheetData>
    <row r="1" spans="1:13" ht="20.25">
      <c r="A1" s="224" t="s">
        <v>33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20.25">
      <c r="A2" s="224" t="s">
        <v>35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</row>
    <row r="3" spans="1:13" ht="14.25" thickBot="1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1"/>
      <c r="M3" s="1"/>
    </row>
    <row r="4" spans="1:13" ht="15" thickBot="1">
      <c r="A4" s="225" t="s">
        <v>0</v>
      </c>
      <c r="B4" s="226"/>
      <c r="C4" s="231" t="s">
        <v>1</v>
      </c>
      <c r="D4" s="234" t="s">
        <v>2</v>
      </c>
      <c r="E4" s="221" t="s">
        <v>3</v>
      </c>
      <c r="F4" s="237" t="s">
        <v>4</v>
      </c>
      <c r="G4" s="238"/>
      <c r="H4" s="238"/>
      <c r="I4" s="239" t="s">
        <v>5</v>
      </c>
      <c r="J4" s="240"/>
      <c r="K4" s="240"/>
      <c r="L4" s="241" t="s">
        <v>30</v>
      </c>
      <c r="M4" s="242"/>
    </row>
    <row r="5" spans="1:13" ht="13.5" thickBot="1">
      <c r="A5" s="227"/>
      <c r="B5" s="228"/>
      <c r="C5" s="232"/>
      <c r="D5" s="235"/>
      <c r="E5" s="222"/>
      <c r="F5" s="221" t="s">
        <v>7</v>
      </c>
      <c r="G5" s="219" t="s">
        <v>8</v>
      </c>
      <c r="H5" s="220"/>
      <c r="I5" s="221" t="s">
        <v>9</v>
      </c>
      <c r="J5" s="219" t="s">
        <v>8</v>
      </c>
      <c r="K5" s="220"/>
      <c r="L5" s="243"/>
      <c r="M5" s="244"/>
    </row>
    <row r="6" spans="1:13" ht="12.75" customHeight="1">
      <c r="A6" s="227"/>
      <c r="B6" s="228"/>
      <c r="C6" s="232"/>
      <c r="D6" s="235"/>
      <c r="E6" s="222"/>
      <c r="F6" s="222"/>
      <c r="G6" s="217" t="s">
        <v>10</v>
      </c>
      <c r="H6" s="217" t="s">
        <v>11</v>
      </c>
      <c r="I6" s="222"/>
      <c r="J6" s="217" t="s">
        <v>12</v>
      </c>
      <c r="K6" s="217" t="s">
        <v>11</v>
      </c>
      <c r="L6" s="243"/>
      <c r="M6" s="244"/>
    </row>
    <row r="7" spans="1:13" ht="13.5" customHeight="1" thickBot="1">
      <c r="A7" s="229"/>
      <c r="B7" s="230"/>
      <c r="C7" s="233"/>
      <c r="D7" s="236"/>
      <c r="E7" s="223"/>
      <c r="F7" s="223"/>
      <c r="G7" s="218"/>
      <c r="H7" s="218"/>
      <c r="I7" s="223"/>
      <c r="J7" s="218"/>
      <c r="K7" s="218"/>
      <c r="L7" s="245"/>
      <c r="M7" s="246"/>
    </row>
    <row r="8" spans="1:13" ht="16.5" thickBot="1">
      <c r="A8" s="213" t="s">
        <v>13</v>
      </c>
      <c r="B8" s="214"/>
      <c r="C8" s="6">
        <v>-124081.15</v>
      </c>
      <c r="D8" s="7">
        <v>254731.38</v>
      </c>
      <c r="E8" s="3">
        <f>D8+'[2]05.2016'!E10</f>
        <v>1381091.94</v>
      </c>
      <c r="F8" s="8">
        <f>SUM(G8:H8)</f>
        <v>250933.46</v>
      </c>
      <c r="G8" s="9">
        <v>250933.46</v>
      </c>
      <c r="H8" s="10">
        <v>0</v>
      </c>
      <c r="I8" s="3">
        <f>SUM(J8:K8)</f>
        <v>1198697.95</v>
      </c>
      <c r="J8" s="5">
        <f>G8+'[2]05.2016'!P10</f>
        <v>1198697.95</v>
      </c>
      <c r="K8" s="4">
        <f>H8+'[2]02.2012'!Q10</f>
        <v>0</v>
      </c>
      <c r="L8" s="215">
        <f>SUM(C8+E8-I8)</f>
        <v>58312.840000000084</v>
      </c>
      <c r="M8" s="216"/>
    </row>
    <row r="9" spans="1:13" ht="16.5" thickBot="1">
      <c r="A9" s="213" t="s">
        <v>14</v>
      </c>
      <c r="B9" s="214"/>
      <c r="C9" s="6">
        <v>-26395.69</v>
      </c>
      <c r="D9" s="9">
        <v>67117.94</v>
      </c>
      <c r="E9" s="3">
        <f>D9+'[2]05.2016'!E17</f>
        <v>388276.65</v>
      </c>
      <c r="F9" s="8">
        <f>SUM(G9:H9)</f>
        <v>70536.93</v>
      </c>
      <c r="G9" s="20">
        <v>70536.93</v>
      </c>
      <c r="H9" s="10">
        <v>0</v>
      </c>
      <c r="I9" s="3">
        <f>SUM(J9:K9)</f>
        <v>343674.63999999996</v>
      </c>
      <c r="J9" s="5">
        <f>G9+'[2]05.2016'!P17</f>
        <v>343674.63999999996</v>
      </c>
      <c r="K9" s="4">
        <f>H9+'[2]02.2011'!Q17</f>
        <v>0</v>
      </c>
      <c r="L9" s="215">
        <f>SUM(C9+E9-I9)</f>
        <v>18206.320000000065</v>
      </c>
      <c r="M9" s="216"/>
    </row>
    <row r="10" spans="1:13" ht="16.5" thickBot="1">
      <c r="A10" s="213" t="s">
        <v>15</v>
      </c>
      <c r="B10" s="214"/>
      <c r="C10" s="6">
        <v>-656.78</v>
      </c>
      <c r="D10" s="9">
        <v>20006.07</v>
      </c>
      <c r="E10" s="3">
        <f>D10+'[2]05.2016'!E22</f>
        <v>109589.89000000001</v>
      </c>
      <c r="F10" s="8">
        <f>SUM(G10:H10)</f>
        <v>20020.22</v>
      </c>
      <c r="G10" s="20">
        <v>20020.22</v>
      </c>
      <c r="H10" s="22">
        <v>0</v>
      </c>
      <c r="I10" s="3">
        <f>SUM(J10:K10)</f>
        <v>108933.11</v>
      </c>
      <c r="J10" s="5">
        <f>G10+'[2]05.2016'!P22</f>
        <v>108933.11</v>
      </c>
      <c r="K10" s="4">
        <f>H10+'[2]02.2011'!Q22</f>
        <v>0</v>
      </c>
      <c r="L10" s="215">
        <f>SUM(C10+E10-I10)</f>
        <v>1.4551915228366852E-11</v>
      </c>
      <c r="M10" s="216"/>
    </row>
    <row r="11" spans="1:13" ht="16.5" thickBot="1">
      <c r="A11" s="213" t="s">
        <v>16</v>
      </c>
      <c r="B11" s="214"/>
      <c r="C11" s="6">
        <v>-54784.57</v>
      </c>
      <c r="D11" s="24">
        <v>292490.88</v>
      </c>
      <c r="E11" s="3">
        <f>D11+'[2]05.2016'!E26</f>
        <v>1564429.56</v>
      </c>
      <c r="F11" s="8">
        <f>SUM(G11:H11)</f>
        <v>296377.37</v>
      </c>
      <c r="G11" s="24">
        <v>296377.37</v>
      </c>
      <c r="H11" s="22">
        <v>0</v>
      </c>
      <c r="I11" s="3">
        <f>SUM(J11:K11)</f>
        <v>1513494.15</v>
      </c>
      <c r="J11" s="5">
        <f>G11+'[2]05.2016'!P26</f>
        <v>1513494.15</v>
      </c>
      <c r="K11" s="4">
        <f>H11+'[2]02.2011'!Q26</f>
        <v>0</v>
      </c>
      <c r="L11" s="215">
        <f>SUM(C11+E11-I11)</f>
        <v>-3849.159999999916</v>
      </c>
      <c r="M11" s="216"/>
    </row>
    <row r="12" spans="1:13" ht="18" thickBot="1">
      <c r="A12" s="193" t="s">
        <v>17</v>
      </c>
      <c r="B12" s="194"/>
      <c r="C12" s="29">
        <f aca="true" t="shared" si="0" ref="C12:K12">SUM(C8:C11)</f>
        <v>-205918.19</v>
      </c>
      <c r="D12" s="30">
        <f t="shared" si="0"/>
        <v>634346.27</v>
      </c>
      <c r="E12" s="30">
        <f t="shared" si="0"/>
        <v>3443388.04</v>
      </c>
      <c r="F12" s="30">
        <f t="shared" si="0"/>
        <v>637867.98</v>
      </c>
      <c r="G12" s="30">
        <f t="shared" si="0"/>
        <v>637867.98</v>
      </c>
      <c r="H12" s="30">
        <f t="shared" si="0"/>
        <v>0</v>
      </c>
      <c r="I12" s="30">
        <f t="shared" si="0"/>
        <v>3164799.8499999996</v>
      </c>
      <c r="J12" s="30">
        <f t="shared" si="0"/>
        <v>3164799.8499999996</v>
      </c>
      <c r="K12" s="30">
        <f t="shared" si="0"/>
        <v>0</v>
      </c>
      <c r="L12" s="189">
        <f>SUM(L8:M11)</f>
        <v>72670.00000000025</v>
      </c>
      <c r="M12" s="190"/>
    </row>
    <row r="13" spans="1:13" ht="15" thickBot="1">
      <c r="A13" s="209"/>
      <c r="B13" s="210"/>
      <c r="C13" s="32"/>
      <c r="D13" s="33"/>
      <c r="E13" s="34"/>
      <c r="F13" s="34"/>
      <c r="G13" s="33"/>
      <c r="H13" s="35"/>
      <c r="I13" s="34"/>
      <c r="J13" s="33"/>
      <c r="K13" s="35"/>
      <c r="L13" s="211"/>
      <c r="M13" s="212"/>
    </row>
    <row r="14" spans="1:13" ht="18" thickBot="1">
      <c r="A14" s="193" t="s">
        <v>18</v>
      </c>
      <c r="B14" s="194"/>
      <c r="C14" s="29">
        <f aca="true" t="shared" si="1" ref="C14:K14">SUM(C15:C17)</f>
        <v>1670957.9599999997</v>
      </c>
      <c r="D14" s="30">
        <f t="shared" si="1"/>
        <v>1063400.3599999999</v>
      </c>
      <c r="E14" s="30">
        <f t="shared" si="1"/>
        <v>8337953.08</v>
      </c>
      <c r="F14" s="36">
        <f t="shared" si="1"/>
        <v>0</v>
      </c>
      <c r="G14" s="36">
        <f t="shared" si="1"/>
        <v>0</v>
      </c>
      <c r="H14" s="36">
        <f t="shared" si="1"/>
        <v>0</v>
      </c>
      <c r="I14" s="30">
        <f t="shared" si="1"/>
        <v>8190666.03</v>
      </c>
      <c r="J14" s="30">
        <f t="shared" si="1"/>
        <v>0</v>
      </c>
      <c r="K14" s="38">
        <f t="shared" si="1"/>
        <v>8190666.03</v>
      </c>
      <c r="L14" s="189">
        <f>SUM(L15:M17)</f>
        <v>1818245.010000001</v>
      </c>
      <c r="M14" s="190"/>
    </row>
    <row r="15" spans="1:13" ht="16.5" thickBot="1">
      <c r="A15" s="199" t="s">
        <v>19</v>
      </c>
      <c r="B15" s="200"/>
      <c r="C15" s="11">
        <v>1192030.91</v>
      </c>
      <c r="D15" s="39">
        <f>19397.24+710711.88+1854.07</f>
        <v>731963.19</v>
      </c>
      <c r="E15" s="40">
        <f>D15+'[2]05.2016'!E35</f>
        <v>5729746.49</v>
      </c>
      <c r="F15" s="23">
        <f>SUM(G15:H15)</f>
        <v>0</v>
      </c>
      <c r="G15" s="13"/>
      <c r="H15" s="41"/>
      <c r="I15" s="14">
        <f>SUM(J15:K15)</f>
        <v>5663738.67</v>
      </c>
      <c r="J15" s="42">
        <f>G15+'[2]Лист1'!P35</f>
        <v>0</v>
      </c>
      <c r="K15" s="43">
        <f>H15+'[2]05.2016'!Q35</f>
        <v>5663738.67</v>
      </c>
      <c r="L15" s="201">
        <f>SUM(C15+E15-I15)</f>
        <v>1258038.7300000004</v>
      </c>
      <c r="M15" s="202"/>
    </row>
    <row r="16" spans="1:13" ht="16.5" thickBot="1">
      <c r="A16" s="195" t="s">
        <v>20</v>
      </c>
      <c r="B16" s="196"/>
      <c r="C16" s="11">
        <v>466540.16</v>
      </c>
      <c r="D16" s="44">
        <v>331437.17</v>
      </c>
      <c r="E16" s="40">
        <f>D16+'[2]05.2016'!E36</f>
        <v>2511653.2800000003</v>
      </c>
      <c r="F16" s="17">
        <f>SUM(G16:H16)</f>
        <v>0</v>
      </c>
      <c r="G16" s="13"/>
      <c r="H16" s="45"/>
      <c r="I16" s="14">
        <f>SUM(J16:K16)</f>
        <v>2471749.42</v>
      </c>
      <c r="J16" s="46">
        <f>G16+'[2]Лист1'!P36</f>
        <v>0</v>
      </c>
      <c r="K16" s="47">
        <f>H16+'[2]05.2016'!Q36</f>
        <v>2471749.42</v>
      </c>
      <c r="L16" s="197">
        <f>SUM(C16+E16-I16)</f>
        <v>506444.0200000005</v>
      </c>
      <c r="M16" s="198"/>
    </row>
    <row r="17" spans="1:13" ht="16.5" thickBot="1">
      <c r="A17" s="195" t="s">
        <v>21</v>
      </c>
      <c r="B17" s="196"/>
      <c r="C17" s="11">
        <v>12386.89</v>
      </c>
      <c r="D17" s="44"/>
      <c r="E17" s="40">
        <f>D17+'[2]05.2016'!E37</f>
        <v>96553.31</v>
      </c>
      <c r="F17" s="17">
        <f>SUM(G17:H17)</f>
        <v>0</v>
      </c>
      <c r="G17" s="13"/>
      <c r="H17" s="45"/>
      <c r="I17" s="14">
        <f>SUM(J17:K17)</f>
        <v>55177.94</v>
      </c>
      <c r="J17" s="48">
        <f>G17+'[2]Лист1'!P37</f>
        <v>0</v>
      </c>
      <c r="K17" s="49">
        <f>H17+'[2]05.2016'!Q37</f>
        <v>55177.94</v>
      </c>
      <c r="L17" s="197">
        <f>SUM(C17+E17-I17)</f>
        <v>53762.259999999995</v>
      </c>
      <c r="M17" s="198"/>
    </row>
    <row r="18" spans="1:13" ht="14.25" thickBot="1">
      <c r="A18" s="207"/>
      <c r="B18" s="208"/>
      <c r="C18" s="50"/>
      <c r="D18" s="25"/>
      <c r="E18" s="51"/>
      <c r="F18" s="26"/>
      <c r="G18" s="25"/>
      <c r="H18" s="52"/>
      <c r="I18" s="26"/>
      <c r="J18" s="53"/>
      <c r="K18" s="27"/>
      <c r="L18" s="191"/>
      <c r="M18" s="192"/>
    </row>
    <row r="19" spans="1:13" ht="18" thickBot="1">
      <c r="A19" s="193" t="s">
        <v>22</v>
      </c>
      <c r="B19" s="194"/>
      <c r="C19" s="29">
        <v>140256.71</v>
      </c>
      <c r="D19" s="30">
        <v>134708.52</v>
      </c>
      <c r="E19" s="30">
        <f>D19+'[2]05.2016'!E39</f>
        <v>1141283.73</v>
      </c>
      <c r="F19" s="36">
        <f>SUM(G19:H19)</f>
        <v>3730.6</v>
      </c>
      <c r="G19" s="36">
        <v>3730.6</v>
      </c>
      <c r="H19" s="37"/>
      <c r="I19" s="30">
        <f>SUM(J19:K19)</f>
        <v>1007962.6</v>
      </c>
      <c r="J19" s="38">
        <f>G19+'[2]05.2016'!P39</f>
        <v>76620.83</v>
      </c>
      <c r="K19" s="38">
        <f>H19+'[2]05.2016'!Q39</f>
        <v>931341.77</v>
      </c>
      <c r="L19" s="189">
        <f>SUM(C19+E19-I19)</f>
        <v>273577.83999999997</v>
      </c>
      <c r="M19" s="190"/>
    </row>
    <row r="20" spans="1:13" ht="14.25" thickBot="1">
      <c r="A20" s="54"/>
      <c r="B20" s="55"/>
      <c r="C20" s="50"/>
      <c r="D20" s="25"/>
      <c r="E20" s="26"/>
      <c r="F20" s="26"/>
      <c r="G20" s="27"/>
      <c r="H20" s="28"/>
      <c r="I20" s="26"/>
      <c r="J20" s="25"/>
      <c r="K20" s="27"/>
      <c r="L20" s="191"/>
      <c r="M20" s="192"/>
    </row>
    <row r="21" spans="1:13" ht="18" thickBot="1">
      <c r="A21" s="193" t="s">
        <v>23</v>
      </c>
      <c r="B21" s="194"/>
      <c r="C21" s="29">
        <f>SUM(C12+C14+C19)</f>
        <v>1605296.4799999997</v>
      </c>
      <c r="D21" s="30">
        <f>D19+D14+D12</f>
        <v>1832455.15</v>
      </c>
      <c r="E21" s="30">
        <f>E19+E14+E12</f>
        <v>12922624.850000001</v>
      </c>
      <c r="F21" s="30">
        <f>F19+F14+F12</f>
        <v>641598.58</v>
      </c>
      <c r="G21" s="30">
        <f>G19+G14+G12</f>
        <v>641598.58</v>
      </c>
      <c r="H21" s="38">
        <f>H19+H14+H12</f>
        <v>0</v>
      </c>
      <c r="I21" s="30">
        <f>SUM(I12+I14+I19)</f>
        <v>12363428.479999999</v>
      </c>
      <c r="J21" s="30">
        <f>SUM(J12+J14+J19)</f>
        <v>3241420.6799999997</v>
      </c>
      <c r="K21" s="38">
        <f>SUM(K12+K14+K19)</f>
        <v>9122007.8</v>
      </c>
      <c r="L21" s="189">
        <f>SUM(C21+E21-I21)</f>
        <v>2164492.8500000034</v>
      </c>
      <c r="M21" s="190"/>
    </row>
    <row r="22" spans="1:13" ht="14.25" thickBot="1">
      <c r="A22" s="203"/>
      <c r="B22" s="204"/>
      <c r="C22" s="56"/>
      <c r="D22" s="57"/>
      <c r="E22" s="58"/>
      <c r="F22" s="58"/>
      <c r="G22" s="59"/>
      <c r="H22" s="60"/>
      <c r="I22" s="58"/>
      <c r="J22" s="57"/>
      <c r="K22" s="61"/>
      <c r="L22" s="205"/>
      <c r="M22" s="206"/>
    </row>
    <row r="23" spans="1:13" ht="18" thickBot="1">
      <c r="A23" s="193" t="s">
        <v>24</v>
      </c>
      <c r="B23" s="194"/>
      <c r="C23" s="29">
        <f>SUM(C24:C27)</f>
        <v>11714226.65</v>
      </c>
      <c r="D23" s="30">
        <f>SUM(D24:D26)</f>
        <v>4894236.05</v>
      </c>
      <c r="E23" s="30">
        <f>SUM(E24:E26)</f>
        <v>26432057.81</v>
      </c>
      <c r="F23" s="30">
        <f>SUM(G23:H23)</f>
        <v>4675303.23</v>
      </c>
      <c r="G23" s="29">
        <f>SUM(G24:G26)</f>
        <v>4613030.0200000005</v>
      </c>
      <c r="H23" s="30">
        <f>SUM(H24:H27)</f>
        <v>62273.21</v>
      </c>
      <c r="I23" s="30">
        <f>SUM(J23:K23)</f>
        <v>25470450.480000004</v>
      </c>
      <c r="J23" s="30">
        <f>SUM(J24:J26)</f>
        <v>25138180.340000004</v>
      </c>
      <c r="K23" s="31">
        <f>SUM(K24:K26)</f>
        <v>332270.14</v>
      </c>
      <c r="L23" s="189">
        <f>SUM(C23+E23-I23)</f>
        <v>12675833.979999997</v>
      </c>
      <c r="M23" s="190"/>
    </row>
    <row r="24" spans="1:13" ht="16.5" thickBot="1">
      <c r="A24" s="199" t="s">
        <v>25</v>
      </c>
      <c r="B24" s="200"/>
      <c r="C24" s="11">
        <v>662459.23</v>
      </c>
      <c r="D24" s="12">
        <v>506493.27</v>
      </c>
      <c r="E24" s="40">
        <f>D24+'[2]05.2016'!E52</f>
        <v>1982801.61</v>
      </c>
      <c r="F24" s="14">
        <f>SUM(G24:H24)</f>
        <v>390750.96</v>
      </c>
      <c r="G24" s="63">
        <v>390750.96</v>
      </c>
      <c r="H24" s="13"/>
      <c r="I24" s="14">
        <f>SUM(J24:K24)</f>
        <v>1469241.1400000001</v>
      </c>
      <c r="J24" s="15">
        <f>G24+'[2]05.2016'!P52</f>
        <v>1469241.1400000001</v>
      </c>
      <c r="K24" s="12">
        <f>H24</f>
        <v>0</v>
      </c>
      <c r="L24" s="201">
        <f>SUM(C24+E24-I24)</f>
        <v>1176019.6999999997</v>
      </c>
      <c r="M24" s="202"/>
    </row>
    <row r="25" spans="1:13" ht="16.5" thickBot="1">
      <c r="A25" s="195" t="s">
        <v>26</v>
      </c>
      <c r="B25" s="196"/>
      <c r="C25" s="11">
        <v>929123.42</v>
      </c>
      <c r="D25" s="21">
        <v>209214.72</v>
      </c>
      <c r="E25" s="40">
        <f>D25+'[2]05.2016'!E53</f>
        <v>1838870.9299999997</v>
      </c>
      <c r="F25" s="14">
        <f>SUM(G25:H25)</f>
        <v>163295.42</v>
      </c>
      <c r="G25" s="64">
        <v>163295.42</v>
      </c>
      <c r="H25" s="16"/>
      <c r="I25" s="14">
        <f>SUM(J25:K25)</f>
        <v>2261966.86</v>
      </c>
      <c r="J25" s="15">
        <f>G25+'[2]05.2016'!P53</f>
        <v>2261966.86</v>
      </c>
      <c r="K25" s="12">
        <f>H25</f>
        <v>0</v>
      </c>
      <c r="L25" s="197">
        <f>SUM(C25+E25-I25)</f>
        <v>506027.48999999976</v>
      </c>
      <c r="M25" s="198"/>
    </row>
    <row r="26" spans="1:13" ht="16.5" thickBot="1">
      <c r="A26" s="195" t="s">
        <v>27</v>
      </c>
      <c r="B26" s="196"/>
      <c r="C26" s="11">
        <v>10122644</v>
      </c>
      <c r="D26" s="12">
        <f>4178528.06</f>
        <v>4178528.06</v>
      </c>
      <c r="E26" s="40">
        <f>D26+'[2]05.2016'!E54</f>
        <v>22610385.27</v>
      </c>
      <c r="F26" s="14">
        <f>SUM(G26:H26)</f>
        <v>4121256.85</v>
      </c>
      <c r="G26" s="64">
        <v>4058983.64</v>
      </c>
      <c r="H26" s="16">
        <v>62273.21</v>
      </c>
      <c r="I26" s="14">
        <f>SUM(J26:K26)</f>
        <v>21739242.480000004</v>
      </c>
      <c r="J26" s="15">
        <f>G26+'[2]05.2016'!P54</f>
        <v>21406972.340000004</v>
      </c>
      <c r="K26" s="12">
        <f>H26+'[2]05.2016'!Q54</f>
        <v>332270.14</v>
      </c>
      <c r="L26" s="197">
        <f>SUM(C26+E26-I26)</f>
        <v>10993786.789999995</v>
      </c>
      <c r="M26" s="198"/>
    </row>
    <row r="27" spans="1:13" ht="14.25" thickBot="1">
      <c r="A27" s="18"/>
      <c r="B27" s="19"/>
      <c r="C27" s="50"/>
      <c r="D27" s="25"/>
      <c r="E27" s="51"/>
      <c r="F27" s="26"/>
      <c r="G27" s="65"/>
      <c r="H27" s="25"/>
      <c r="I27" s="26"/>
      <c r="J27" s="65"/>
      <c r="K27" s="25"/>
      <c r="L27" s="191"/>
      <c r="M27" s="192"/>
    </row>
    <row r="28" spans="1:13" ht="18" thickBot="1">
      <c r="A28" s="193" t="s">
        <v>28</v>
      </c>
      <c r="B28" s="194"/>
      <c r="C28" s="29">
        <f>6991126.99+29.7</f>
        <v>6991156.69</v>
      </c>
      <c r="D28" s="30">
        <v>2446620.45</v>
      </c>
      <c r="E28" s="30">
        <f>D28+'[2]05.2016'!E56</f>
        <v>20814893.4</v>
      </c>
      <c r="F28" s="30">
        <f>SUM(G28:H28)</f>
        <v>2814588.5900000003</v>
      </c>
      <c r="G28" s="29">
        <v>2749694.1</v>
      </c>
      <c r="H28" s="30">
        <v>64894.49</v>
      </c>
      <c r="I28" s="30">
        <f>SUM(J28:K28)</f>
        <v>23481841.840000004</v>
      </c>
      <c r="J28" s="29">
        <f>G28+'[2]05.2016'!P56</f>
        <v>19777258.53</v>
      </c>
      <c r="K28" s="30">
        <f>H28+'[2]05.2016'!Q56</f>
        <v>3704583.3100000005</v>
      </c>
      <c r="L28" s="189">
        <f>SUM(C28+E28-I28)</f>
        <v>4324208.249999996</v>
      </c>
      <c r="M28" s="190"/>
    </row>
    <row r="29" spans="1:13" ht="18" thickBot="1">
      <c r="A29" s="18"/>
      <c r="B29" s="19"/>
      <c r="C29" s="56"/>
      <c r="D29" s="57"/>
      <c r="E29" s="58"/>
      <c r="F29" s="58"/>
      <c r="G29" s="59"/>
      <c r="H29" s="66"/>
      <c r="I29" s="58"/>
      <c r="J29" s="61"/>
      <c r="K29" s="62"/>
      <c r="L29" s="189"/>
      <c r="M29" s="190"/>
    </row>
    <row r="30" spans="1:13" ht="18" thickBot="1">
      <c r="A30" s="187" t="s">
        <v>29</v>
      </c>
      <c r="B30" s="188"/>
      <c r="C30" s="29">
        <f aca="true" t="shared" si="2" ref="C30:K30">SUM(C21+C23+C28)</f>
        <v>20310679.82</v>
      </c>
      <c r="D30" s="67">
        <f>D21+D23+D28</f>
        <v>9173311.649999999</v>
      </c>
      <c r="E30" s="30">
        <f t="shared" si="2"/>
        <v>60169576.059999995</v>
      </c>
      <c r="F30" s="30">
        <f t="shared" si="2"/>
        <v>8131490.4</v>
      </c>
      <c r="G30" s="68">
        <f t="shared" si="2"/>
        <v>8004322.700000001</v>
      </c>
      <c r="H30" s="67">
        <f t="shared" si="2"/>
        <v>127167.7</v>
      </c>
      <c r="I30" s="30">
        <f>SUM(J30:K30)</f>
        <v>61315720.800000004</v>
      </c>
      <c r="J30" s="69">
        <f t="shared" si="2"/>
        <v>48156859.550000004</v>
      </c>
      <c r="K30" s="70">
        <f t="shared" si="2"/>
        <v>13158861.250000002</v>
      </c>
      <c r="L30" s="189">
        <f>SUM(C30+E30-I30)</f>
        <v>19164535.07999999</v>
      </c>
      <c r="M30" s="190"/>
    </row>
  </sheetData>
  <sheetProtection/>
  <mergeCells count="60">
    <mergeCell ref="A1:M1"/>
    <mergeCell ref="A2:M2"/>
    <mergeCell ref="A4:B7"/>
    <mergeCell ref="C4:C7"/>
    <mergeCell ref="D4:D7"/>
    <mergeCell ref="E4:E7"/>
    <mergeCell ref="F4:H4"/>
    <mergeCell ref="I4:K4"/>
    <mergeCell ref="L4:M7"/>
    <mergeCell ref="F5:F7"/>
    <mergeCell ref="J6:J7"/>
    <mergeCell ref="K6:K7"/>
    <mergeCell ref="G5:H5"/>
    <mergeCell ref="I5:I7"/>
    <mergeCell ref="J5:K5"/>
    <mergeCell ref="G6:G7"/>
    <mergeCell ref="H6:H7"/>
    <mergeCell ref="A10:B10"/>
    <mergeCell ref="L10:M10"/>
    <mergeCell ref="A9:B9"/>
    <mergeCell ref="L9:M9"/>
    <mergeCell ref="A8:B8"/>
    <mergeCell ref="L8:M8"/>
    <mergeCell ref="A12:B12"/>
    <mergeCell ref="L12:M12"/>
    <mergeCell ref="A13:B13"/>
    <mergeCell ref="L13:M13"/>
    <mergeCell ref="A11:B11"/>
    <mergeCell ref="L11:M11"/>
    <mergeCell ref="A16:B16"/>
    <mergeCell ref="L16:M16"/>
    <mergeCell ref="A17:B17"/>
    <mergeCell ref="L17:M17"/>
    <mergeCell ref="A14:B14"/>
    <mergeCell ref="L14:M14"/>
    <mergeCell ref="A15:B15"/>
    <mergeCell ref="L15:M15"/>
    <mergeCell ref="L20:M20"/>
    <mergeCell ref="A21:B21"/>
    <mergeCell ref="L21:M21"/>
    <mergeCell ref="A22:B22"/>
    <mergeCell ref="L22:M22"/>
    <mergeCell ref="A18:B18"/>
    <mergeCell ref="L18:M18"/>
    <mergeCell ref="A19:B19"/>
    <mergeCell ref="L19:M19"/>
    <mergeCell ref="A25:B25"/>
    <mergeCell ref="L25:M25"/>
    <mergeCell ref="A26:B26"/>
    <mergeCell ref="L26:M26"/>
    <mergeCell ref="A23:B23"/>
    <mergeCell ref="L23:M23"/>
    <mergeCell ref="A24:B24"/>
    <mergeCell ref="L24:M24"/>
    <mergeCell ref="A30:B30"/>
    <mergeCell ref="L30:M30"/>
    <mergeCell ref="L27:M27"/>
    <mergeCell ref="A28:B28"/>
    <mergeCell ref="L28:M28"/>
    <mergeCell ref="L29:M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cols>
    <col min="3" max="3" width="17.28125" style="0" customWidth="1"/>
    <col min="4" max="4" width="18.421875" style="0" customWidth="1"/>
    <col min="5" max="5" width="18.28125" style="0" customWidth="1"/>
    <col min="6" max="7" width="16.421875" style="0" customWidth="1"/>
    <col min="8" max="8" width="15.8515625" style="0" customWidth="1"/>
    <col min="9" max="9" width="18.28125" style="0" customWidth="1"/>
    <col min="10" max="10" width="18.421875" style="0" customWidth="1"/>
    <col min="11" max="11" width="16.8515625" style="0" customWidth="1"/>
  </cols>
  <sheetData>
    <row r="1" spans="1:13" ht="20.25">
      <c r="A1" s="224" t="s">
        <v>33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20.25">
      <c r="A2" s="224" t="s">
        <v>36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</row>
    <row r="3" spans="1:13" ht="14.25" thickBot="1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1"/>
      <c r="M3" s="1"/>
    </row>
    <row r="4" spans="1:13" ht="15" thickBot="1">
      <c r="A4" s="225" t="s">
        <v>0</v>
      </c>
      <c r="B4" s="226"/>
      <c r="C4" s="231" t="s">
        <v>1</v>
      </c>
      <c r="D4" s="234" t="s">
        <v>2</v>
      </c>
      <c r="E4" s="221" t="s">
        <v>3</v>
      </c>
      <c r="F4" s="237" t="s">
        <v>4</v>
      </c>
      <c r="G4" s="238"/>
      <c r="H4" s="238"/>
      <c r="I4" s="239" t="s">
        <v>5</v>
      </c>
      <c r="J4" s="240"/>
      <c r="K4" s="240"/>
      <c r="L4" s="241" t="s">
        <v>31</v>
      </c>
      <c r="M4" s="242"/>
    </row>
    <row r="5" spans="1:13" ht="13.5" thickBot="1">
      <c r="A5" s="227"/>
      <c r="B5" s="228"/>
      <c r="C5" s="232"/>
      <c r="D5" s="235"/>
      <c r="E5" s="222"/>
      <c r="F5" s="221" t="s">
        <v>7</v>
      </c>
      <c r="G5" s="219" t="s">
        <v>8</v>
      </c>
      <c r="H5" s="220"/>
      <c r="I5" s="221" t="s">
        <v>9</v>
      </c>
      <c r="J5" s="219" t="s">
        <v>8</v>
      </c>
      <c r="K5" s="220"/>
      <c r="L5" s="243"/>
      <c r="M5" s="244"/>
    </row>
    <row r="6" spans="1:13" ht="12.75" customHeight="1">
      <c r="A6" s="227"/>
      <c r="B6" s="228"/>
      <c r="C6" s="232"/>
      <c r="D6" s="235"/>
      <c r="E6" s="222"/>
      <c r="F6" s="222"/>
      <c r="G6" s="217" t="s">
        <v>10</v>
      </c>
      <c r="H6" s="217" t="s">
        <v>11</v>
      </c>
      <c r="I6" s="222"/>
      <c r="J6" s="217" t="s">
        <v>12</v>
      </c>
      <c r="K6" s="217" t="s">
        <v>11</v>
      </c>
      <c r="L6" s="243"/>
      <c r="M6" s="244"/>
    </row>
    <row r="7" spans="1:13" ht="13.5" customHeight="1" thickBot="1">
      <c r="A7" s="229"/>
      <c r="B7" s="230"/>
      <c r="C7" s="233"/>
      <c r="D7" s="236"/>
      <c r="E7" s="223"/>
      <c r="F7" s="223"/>
      <c r="G7" s="218"/>
      <c r="H7" s="218"/>
      <c r="I7" s="223"/>
      <c r="J7" s="218"/>
      <c r="K7" s="218"/>
      <c r="L7" s="245"/>
      <c r="M7" s="246"/>
    </row>
    <row r="8" spans="1:13" ht="16.5" thickBot="1">
      <c r="A8" s="213" t="s">
        <v>13</v>
      </c>
      <c r="B8" s="214"/>
      <c r="C8" s="6">
        <v>-124081.15</v>
      </c>
      <c r="D8" s="7">
        <v>166305.52</v>
      </c>
      <c r="E8" s="3">
        <f>D8+'[2]08.2016'!E10</f>
        <v>1959829.42</v>
      </c>
      <c r="F8" s="8">
        <f>SUM(G8:H8)</f>
        <v>205002.24</v>
      </c>
      <c r="G8" s="9">
        <v>205002.24</v>
      </c>
      <c r="H8" s="10">
        <v>0</v>
      </c>
      <c r="I8" s="3">
        <f>SUM(J8:K8)</f>
        <v>1834096.65</v>
      </c>
      <c r="J8" s="5">
        <f>G8+'[2]08.2016'!P10</f>
        <v>1834096.65</v>
      </c>
      <c r="K8" s="4">
        <f>H8+'[2]02.2012'!Q10</f>
        <v>0</v>
      </c>
      <c r="L8" s="215">
        <f>SUM(C8+E8-I8)</f>
        <v>1651.6200000001118</v>
      </c>
      <c r="M8" s="216"/>
    </row>
    <row r="9" spans="1:13" ht="16.5" thickBot="1">
      <c r="A9" s="213" t="s">
        <v>14</v>
      </c>
      <c r="B9" s="214"/>
      <c r="C9" s="6">
        <v>-26395.69</v>
      </c>
      <c r="D9" s="9">
        <v>53055.99</v>
      </c>
      <c r="E9" s="3">
        <f>D9+'[2]08.2016'!E17</f>
        <v>536204.55</v>
      </c>
      <c r="F9" s="8">
        <f>SUM(G9:H9)</f>
        <v>47213.07</v>
      </c>
      <c r="G9" s="20">
        <v>47213.07</v>
      </c>
      <c r="H9" s="10">
        <v>0</v>
      </c>
      <c r="I9" s="3">
        <f>SUM(J9:K9)</f>
        <v>478297.12</v>
      </c>
      <c r="J9" s="5">
        <f>G9+'[2]08.2016'!P17</f>
        <v>478297.12</v>
      </c>
      <c r="K9" s="4">
        <f>H9+'[2]02.2011'!Q17</f>
        <v>0</v>
      </c>
      <c r="L9" s="215">
        <f>SUM(C9+E9-I9)</f>
        <v>31511.74000000005</v>
      </c>
      <c r="M9" s="216"/>
    </row>
    <row r="10" spans="1:13" ht="16.5" thickBot="1">
      <c r="A10" s="213" t="s">
        <v>15</v>
      </c>
      <c r="B10" s="214"/>
      <c r="C10" s="6">
        <v>-656.78</v>
      </c>
      <c r="D10" s="9">
        <v>13608.11</v>
      </c>
      <c r="E10" s="3">
        <f>D10+'[2]08.2016'!E22</f>
        <v>151964.87</v>
      </c>
      <c r="F10" s="8">
        <f>SUM(G10:H10)</f>
        <v>13608.11</v>
      </c>
      <c r="G10" s="20">
        <v>13608.11</v>
      </c>
      <c r="H10" s="22">
        <v>0</v>
      </c>
      <c r="I10" s="3">
        <f>SUM(J10:K10)</f>
        <v>151153.27000000002</v>
      </c>
      <c r="J10" s="5">
        <f>G10+'[2]08.2016'!P22</f>
        <v>151153.27000000002</v>
      </c>
      <c r="K10" s="4">
        <f>H10+'[2]02.2011'!Q22</f>
        <v>0</v>
      </c>
      <c r="L10" s="215">
        <f>SUM(C10+E10-I10)</f>
        <v>154.81999999997788</v>
      </c>
      <c r="M10" s="216"/>
    </row>
    <row r="11" spans="1:13" ht="16.5" thickBot="1">
      <c r="A11" s="213" t="s">
        <v>16</v>
      </c>
      <c r="B11" s="214"/>
      <c r="C11" s="6">
        <v>-54784.57</v>
      </c>
      <c r="D11" s="24">
        <v>224293.01</v>
      </c>
      <c r="E11" s="3">
        <f>D11+'[2]08.2016'!E26</f>
        <v>2206256.41</v>
      </c>
      <c r="F11" s="8">
        <f>SUM(G11:H11)</f>
        <v>223342.66</v>
      </c>
      <c r="G11" s="24">
        <v>223342.66</v>
      </c>
      <c r="H11" s="22">
        <v>0</v>
      </c>
      <c r="I11" s="3">
        <f>SUM(J11:K11)</f>
        <v>2156853.17</v>
      </c>
      <c r="J11" s="5">
        <f>G11+'[2]08.2016'!P26</f>
        <v>2156853.17</v>
      </c>
      <c r="K11" s="4">
        <f>H11+'[2]02.2011'!Q26</f>
        <v>0</v>
      </c>
      <c r="L11" s="215">
        <f>SUM(C11+E11-I11)</f>
        <v>-5381.329999999609</v>
      </c>
      <c r="M11" s="216"/>
    </row>
    <row r="12" spans="1:13" ht="18" thickBot="1">
      <c r="A12" s="193" t="s">
        <v>17</v>
      </c>
      <c r="B12" s="194"/>
      <c r="C12" s="29">
        <f>SUM(C8:C11)</f>
        <v>-205918.19</v>
      </c>
      <c r="D12" s="30">
        <f aca="true" t="shared" si="0" ref="D12:K12">SUM(D8:D11)</f>
        <v>457262.63</v>
      </c>
      <c r="E12" s="29">
        <f t="shared" si="0"/>
        <v>4854255.25</v>
      </c>
      <c r="F12" s="30">
        <f t="shared" si="0"/>
        <v>489166.07999999996</v>
      </c>
      <c r="G12" s="29">
        <f t="shared" si="0"/>
        <v>489166.07999999996</v>
      </c>
      <c r="H12" s="30">
        <f t="shared" si="0"/>
        <v>0</v>
      </c>
      <c r="I12" s="29">
        <f t="shared" si="0"/>
        <v>4620400.21</v>
      </c>
      <c r="J12" s="30">
        <f t="shared" si="0"/>
        <v>4620400.21</v>
      </c>
      <c r="K12" s="29">
        <f t="shared" si="0"/>
        <v>0</v>
      </c>
      <c r="L12" s="189">
        <f>SUM(L8:M11)</f>
        <v>27936.85000000053</v>
      </c>
      <c r="M12" s="190"/>
    </row>
    <row r="13" spans="1:13" ht="15" thickBot="1">
      <c r="A13" s="209"/>
      <c r="B13" s="210"/>
      <c r="C13" s="32"/>
      <c r="D13" s="33"/>
      <c r="E13" s="34"/>
      <c r="F13" s="34"/>
      <c r="G13" s="33"/>
      <c r="H13" s="35"/>
      <c r="I13" s="34"/>
      <c r="J13" s="33"/>
      <c r="K13" s="35"/>
      <c r="L13" s="211"/>
      <c r="M13" s="212"/>
    </row>
    <row r="14" spans="1:13" ht="18" thickBot="1">
      <c r="A14" s="193" t="s">
        <v>18</v>
      </c>
      <c r="B14" s="194"/>
      <c r="C14" s="29">
        <f aca="true" t="shared" si="1" ref="C14:K14">SUM(C15:C17)</f>
        <v>1670957.9599999997</v>
      </c>
      <c r="D14" s="30">
        <f t="shared" si="1"/>
        <v>974800.46</v>
      </c>
      <c r="E14" s="30">
        <f t="shared" si="1"/>
        <v>11533085.950000001</v>
      </c>
      <c r="F14" s="36">
        <f t="shared" si="1"/>
        <v>1118260.41</v>
      </c>
      <c r="G14" s="36">
        <f t="shared" si="1"/>
        <v>0</v>
      </c>
      <c r="H14" s="36">
        <f t="shared" si="1"/>
        <v>1118260.41</v>
      </c>
      <c r="I14" s="30">
        <f t="shared" si="1"/>
        <v>12230646.54</v>
      </c>
      <c r="J14" s="30">
        <f t="shared" si="1"/>
        <v>0</v>
      </c>
      <c r="K14" s="38">
        <f t="shared" si="1"/>
        <v>12230646.54</v>
      </c>
      <c r="L14" s="189">
        <f>SUM(L15:M17)</f>
        <v>973397.3700000009</v>
      </c>
      <c r="M14" s="190"/>
    </row>
    <row r="15" spans="1:13" ht="16.5" thickBot="1">
      <c r="A15" s="199" t="s">
        <v>19</v>
      </c>
      <c r="B15" s="200"/>
      <c r="C15" s="11">
        <v>1192030.91</v>
      </c>
      <c r="D15" s="39">
        <f>756446.32-83698.83</f>
        <v>672747.49</v>
      </c>
      <c r="E15" s="40">
        <f>D15+'[2]08.2016'!E35</f>
        <v>7954789.71</v>
      </c>
      <c r="F15" s="23">
        <f>SUM(G15:H15)</f>
        <v>783615.32</v>
      </c>
      <c r="G15" s="13"/>
      <c r="H15" s="41">
        <v>783615.32</v>
      </c>
      <c r="I15" s="14">
        <f>SUM(J15:K15)</f>
        <v>8517991.129999999</v>
      </c>
      <c r="J15" s="42">
        <f>G15+'[2]Лист1'!P35</f>
        <v>0</v>
      </c>
      <c r="K15" s="43">
        <f>H15+'[2]08.2016'!Q35</f>
        <v>8517991.129999999</v>
      </c>
      <c r="L15" s="201">
        <f>SUM(C15+E15-I15)</f>
        <v>628829.4900000002</v>
      </c>
      <c r="M15" s="202"/>
    </row>
    <row r="16" spans="1:13" ht="16.5" thickBot="1">
      <c r="A16" s="195" t="s">
        <v>20</v>
      </c>
      <c r="B16" s="196"/>
      <c r="C16" s="11">
        <v>466540.16</v>
      </c>
      <c r="D16" s="44">
        <v>302052.97</v>
      </c>
      <c r="E16" s="40">
        <f>D16+'[2]08.2016'!E36</f>
        <v>3481742.9300000006</v>
      </c>
      <c r="F16" s="17">
        <f>SUM(G16:H16)</f>
        <v>333242</v>
      </c>
      <c r="G16" s="13"/>
      <c r="H16" s="45">
        <v>333242</v>
      </c>
      <c r="I16" s="14">
        <f>SUM(J16:K16)</f>
        <v>3651230.12</v>
      </c>
      <c r="J16" s="46">
        <f>G16+'[2]Лист1'!P36</f>
        <v>0</v>
      </c>
      <c r="K16" s="47">
        <f>H16+'[2]08.2016'!Q36</f>
        <v>3651230.12</v>
      </c>
      <c r="L16" s="197">
        <f>SUM(C16+E16-I16)</f>
        <v>297052.97000000067</v>
      </c>
      <c r="M16" s="198"/>
    </row>
    <row r="17" spans="1:13" ht="16.5" thickBot="1">
      <c r="A17" s="195" t="s">
        <v>21</v>
      </c>
      <c r="B17" s="196"/>
      <c r="C17" s="11">
        <v>12386.89</v>
      </c>
      <c r="D17" s="44"/>
      <c r="E17" s="40">
        <f>D17+'[2]08.2016'!E37</f>
        <v>96553.31</v>
      </c>
      <c r="F17" s="17">
        <f>SUM(G17:H17)</f>
        <v>1403.09</v>
      </c>
      <c r="G17" s="13"/>
      <c r="H17" s="45">
        <v>1403.09</v>
      </c>
      <c r="I17" s="14">
        <f>SUM(J17:K17)</f>
        <v>61425.29</v>
      </c>
      <c r="J17" s="48">
        <f>G17+'[2]Лист1'!P37</f>
        <v>0</v>
      </c>
      <c r="K17" s="49">
        <f>H17+'[2]08.2016'!Q37</f>
        <v>61425.29</v>
      </c>
      <c r="L17" s="197">
        <f>SUM(C17+E17-I17)</f>
        <v>47514.909999999996</v>
      </c>
      <c r="M17" s="198"/>
    </row>
    <row r="18" spans="1:13" ht="14.25" thickBot="1">
      <c r="A18" s="207"/>
      <c r="B18" s="208"/>
      <c r="C18" s="50"/>
      <c r="D18" s="25"/>
      <c r="E18" s="51"/>
      <c r="F18" s="26"/>
      <c r="G18" s="25"/>
      <c r="H18" s="52"/>
      <c r="I18" s="26"/>
      <c r="J18" s="53"/>
      <c r="K18" s="27"/>
      <c r="L18" s="191"/>
      <c r="M18" s="192"/>
    </row>
    <row r="19" spans="1:13" ht="18" thickBot="1">
      <c r="A19" s="193" t="s">
        <v>22</v>
      </c>
      <c r="B19" s="194"/>
      <c r="C19" s="29">
        <v>140256.71</v>
      </c>
      <c r="D19" s="30">
        <v>236822.87</v>
      </c>
      <c r="E19" s="30">
        <f>D19+'[2]08.2016'!E39</f>
        <v>1641632.9700000002</v>
      </c>
      <c r="F19" s="36">
        <f>SUM(G19:H19)</f>
        <v>118090.92</v>
      </c>
      <c r="G19" s="36">
        <v>3957.41</v>
      </c>
      <c r="H19" s="37">
        <v>114133.51</v>
      </c>
      <c r="I19" s="30">
        <f>SUM(J19:K19)</f>
        <v>1681199.96</v>
      </c>
      <c r="J19" s="38">
        <f>G19+'[2]08.2016'!P39</f>
        <v>80578.24</v>
      </c>
      <c r="K19" s="38">
        <f>H19+'[2]08.2016'!Q39</f>
        <v>1600621.72</v>
      </c>
      <c r="L19" s="189">
        <f>SUM(C19+E19-I19)</f>
        <v>100689.7200000002</v>
      </c>
      <c r="M19" s="190"/>
    </row>
    <row r="20" spans="1:13" ht="14.25" thickBot="1">
      <c r="A20" s="54"/>
      <c r="B20" s="55"/>
      <c r="C20" s="50"/>
      <c r="D20" s="25"/>
      <c r="E20" s="26"/>
      <c r="F20" s="26"/>
      <c r="G20" s="27"/>
      <c r="H20" s="28"/>
      <c r="I20" s="26"/>
      <c r="J20" s="25"/>
      <c r="K20" s="27"/>
      <c r="L20" s="191"/>
      <c r="M20" s="192"/>
    </row>
    <row r="21" spans="1:13" ht="18" thickBot="1">
      <c r="A21" s="193" t="s">
        <v>23</v>
      </c>
      <c r="B21" s="194"/>
      <c r="C21" s="29">
        <f>SUM(C12+C14+C19)</f>
        <v>1605296.4799999997</v>
      </c>
      <c r="D21" s="30">
        <f>D19+D14+D12</f>
        <v>1668885.96</v>
      </c>
      <c r="E21" s="30">
        <f>E19+E14+E12</f>
        <v>18028974.17</v>
      </c>
      <c r="F21" s="30">
        <f>F19+F14+F12</f>
        <v>1725517.4099999997</v>
      </c>
      <c r="G21" s="30">
        <f>G19+G14+G12</f>
        <v>493123.48999999993</v>
      </c>
      <c r="H21" s="38">
        <f>H19+H14+H12</f>
        <v>1232393.92</v>
      </c>
      <c r="I21" s="30">
        <f>SUM(I12+I14+I19)</f>
        <v>18532246.71</v>
      </c>
      <c r="J21" s="30">
        <f>SUM(J12+J14+J19)</f>
        <v>4700978.45</v>
      </c>
      <c r="K21" s="38">
        <f>SUM(K12+K14+K19)</f>
        <v>13831268.26</v>
      </c>
      <c r="L21" s="189">
        <f>SUM(C21+E21-I21)</f>
        <v>1102023.9400000013</v>
      </c>
      <c r="M21" s="190"/>
    </row>
    <row r="22" spans="1:13" ht="14.25" thickBot="1">
      <c r="A22" s="203"/>
      <c r="B22" s="204"/>
      <c r="C22" s="56"/>
      <c r="D22" s="57"/>
      <c r="E22" s="58"/>
      <c r="F22" s="58"/>
      <c r="G22" s="59"/>
      <c r="H22" s="60"/>
      <c r="I22" s="58"/>
      <c r="J22" s="57"/>
      <c r="K22" s="61"/>
      <c r="L22" s="205"/>
      <c r="M22" s="206"/>
    </row>
    <row r="23" spans="1:13" ht="18" thickBot="1">
      <c r="A23" s="193" t="s">
        <v>24</v>
      </c>
      <c r="B23" s="194"/>
      <c r="C23" s="29">
        <f>SUM(C24:C27)</f>
        <v>11714226.65</v>
      </c>
      <c r="D23" s="30">
        <f>SUM(D24:D26)</f>
        <v>4938148.85</v>
      </c>
      <c r="E23" s="30">
        <f>SUM(E24:E26)</f>
        <v>40957566.62</v>
      </c>
      <c r="F23" s="30">
        <f>SUM(G23:H23)</f>
        <v>4850822.510000001</v>
      </c>
      <c r="G23" s="29">
        <f>SUM(G24:G26)</f>
        <v>4786915.620000001</v>
      </c>
      <c r="H23" s="30">
        <f>SUM(H24:H27)</f>
        <v>63906.89</v>
      </c>
      <c r="I23" s="30">
        <f>SUM(J23:K23)</f>
        <v>40118624.73000001</v>
      </c>
      <c r="J23" s="30">
        <f>SUM(J24:J26)</f>
        <v>39608694.99000001</v>
      </c>
      <c r="K23" s="31">
        <f>SUM(K24:K26)</f>
        <v>509929.74000000005</v>
      </c>
      <c r="L23" s="189">
        <f>SUM(C23+E23-I23)</f>
        <v>12553168.539999984</v>
      </c>
      <c r="M23" s="190"/>
    </row>
    <row r="24" spans="1:13" ht="16.5" thickBot="1">
      <c r="A24" s="199" t="s">
        <v>25</v>
      </c>
      <c r="B24" s="200"/>
      <c r="C24" s="11">
        <v>662459.23</v>
      </c>
      <c r="D24" s="12">
        <v>357453.17</v>
      </c>
      <c r="E24" s="40">
        <f>D24+'[2]08.2016'!E52</f>
        <v>3204726.82</v>
      </c>
      <c r="F24" s="14">
        <f>SUM(G24:H24)</f>
        <v>359083.1</v>
      </c>
      <c r="G24" s="63">
        <f>359083.1</f>
        <v>359083.1</v>
      </c>
      <c r="H24" s="13"/>
      <c r="I24" s="14">
        <f>SUM(J24:K24)</f>
        <v>2776836.8200000003</v>
      </c>
      <c r="J24" s="15">
        <f>G24+'[2]08.2016'!P52</f>
        <v>2776836.8200000003</v>
      </c>
      <c r="K24" s="12">
        <f>H24</f>
        <v>0</v>
      </c>
      <c r="L24" s="201">
        <f>SUM(C24+E24-I24)</f>
        <v>1090349.2299999995</v>
      </c>
      <c r="M24" s="202"/>
    </row>
    <row r="25" spans="1:13" ht="16.5" thickBot="1">
      <c r="A25" s="195" t="s">
        <v>26</v>
      </c>
      <c r="B25" s="196"/>
      <c r="C25" s="11">
        <v>929123.42</v>
      </c>
      <c r="D25" s="21">
        <v>204986.84</v>
      </c>
      <c r="E25" s="40">
        <f>D25+'[2]08.2016'!E53</f>
        <v>2461456.1599999997</v>
      </c>
      <c r="F25" s="14">
        <f>SUM(G25:H25)</f>
        <v>179196.68</v>
      </c>
      <c r="G25" s="64">
        <v>179196.68</v>
      </c>
      <c r="H25" s="16"/>
      <c r="I25" s="14">
        <f>SUM(J25:K25)</f>
        <v>2806185.8800000004</v>
      </c>
      <c r="J25" s="15">
        <f>G25+'[2]08.2016'!P53</f>
        <v>2806185.8800000004</v>
      </c>
      <c r="K25" s="12">
        <f>H25</f>
        <v>0</v>
      </c>
      <c r="L25" s="197">
        <f>SUM(C25+E25-I25)</f>
        <v>584393.6999999993</v>
      </c>
      <c r="M25" s="198"/>
    </row>
    <row r="26" spans="1:13" ht="16.5" thickBot="1">
      <c r="A26" s="195" t="s">
        <v>27</v>
      </c>
      <c r="B26" s="196"/>
      <c r="C26" s="11">
        <v>10122644</v>
      </c>
      <c r="D26" s="12">
        <v>4375708.84</v>
      </c>
      <c r="E26" s="40">
        <f>D26+'[2]08.2016'!E54</f>
        <v>35291383.64</v>
      </c>
      <c r="F26" s="14">
        <f>SUM(G26:H26)</f>
        <v>4312542.73</v>
      </c>
      <c r="G26" s="64">
        <f>4312542.73-H26</f>
        <v>4248635.840000001</v>
      </c>
      <c r="H26" s="16">
        <v>63906.89</v>
      </c>
      <c r="I26" s="14">
        <f>SUM(J26:K26)</f>
        <v>34535602.03000001</v>
      </c>
      <c r="J26" s="15">
        <f>G26+'[2]08.2016'!P54</f>
        <v>34025672.29000001</v>
      </c>
      <c r="K26" s="12">
        <f>H26+'[2]08.2016'!Q54</f>
        <v>509929.74000000005</v>
      </c>
      <c r="L26" s="197">
        <f>SUM(C26+E26-I26)</f>
        <v>10878425.609999992</v>
      </c>
      <c r="M26" s="198"/>
    </row>
    <row r="27" spans="1:13" ht="14.25" thickBot="1">
      <c r="A27" s="18"/>
      <c r="B27" s="19"/>
      <c r="C27" s="50"/>
      <c r="D27" s="25"/>
      <c r="E27" s="51"/>
      <c r="F27" s="26"/>
      <c r="G27" s="65"/>
      <c r="H27" s="25"/>
      <c r="I27" s="26"/>
      <c r="J27" s="65"/>
      <c r="K27" s="25"/>
      <c r="L27" s="191"/>
      <c r="M27" s="192"/>
    </row>
    <row r="28" spans="1:13" ht="18" thickBot="1">
      <c r="A28" s="193" t="s">
        <v>28</v>
      </c>
      <c r="B28" s="194"/>
      <c r="C28" s="29">
        <f>6991126.99+29.7</f>
        <v>6991156.69</v>
      </c>
      <c r="D28" s="30">
        <f>4109732.02-D12</f>
        <v>3652469.39</v>
      </c>
      <c r="E28" s="30">
        <f>D28+'[2]08.2016'!E56</f>
        <v>31254361.03</v>
      </c>
      <c r="F28" s="30">
        <f>SUM(G28:H28)</f>
        <v>3023418.89</v>
      </c>
      <c r="G28" s="29">
        <f>3512584.97-H28-G12</f>
        <v>2822756.97</v>
      </c>
      <c r="H28" s="30">
        <v>200661.92</v>
      </c>
      <c r="I28" s="30">
        <f>SUM(J28:K28)</f>
        <v>33159882.85</v>
      </c>
      <c r="J28" s="29">
        <f>G28+'[2]08.2016'!P56</f>
        <v>28320537.28</v>
      </c>
      <c r="K28" s="30">
        <f>H28+'[2]08.2016'!Q56</f>
        <v>4839345.57</v>
      </c>
      <c r="L28" s="189">
        <f>SUM(C28+E28-I28)</f>
        <v>5085634.869999997</v>
      </c>
      <c r="M28" s="190"/>
    </row>
    <row r="29" spans="1:13" ht="18" thickBot="1">
      <c r="A29" s="18"/>
      <c r="B29" s="19"/>
      <c r="C29" s="56"/>
      <c r="D29" s="57"/>
      <c r="E29" s="58"/>
      <c r="F29" s="58"/>
      <c r="G29" s="59"/>
      <c r="H29" s="66"/>
      <c r="I29" s="58"/>
      <c r="J29" s="61"/>
      <c r="K29" s="62"/>
      <c r="L29" s="189"/>
      <c r="M29" s="190"/>
    </row>
    <row r="30" spans="1:13" ht="18" thickBot="1">
      <c r="A30" s="187" t="s">
        <v>29</v>
      </c>
      <c r="B30" s="188"/>
      <c r="C30" s="29">
        <f aca="true" t="shared" si="2" ref="C30:K30">SUM(C21+C23+C28)</f>
        <v>20310679.82</v>
      </c>
      <c r="D30" s="67">
        <f>D21+D23+D28</f>
        <v>10259504.2</v>
      </c>
      <c r="E30" s="30">
        <f t="shared" si="2"/>
        <v>90240901.82</v>
      </c>
      <c r="F30" s="30">
        <f t="shared" si="2"/>
        <v>9599758.81</v>
      </c>
      <c r="G30" s="68">
        <f t="shared" si="2"/>
        <v>8102796.080000002</v>
      </c>
      <c r="H30" s="67">
        <f t="shared" si="2"/>
        <v>1496962.7299999997</v>
      </c>
      <c r="I30" s="30">
        <f>SUM(J30:K30)</f>
        <v>91810754.29000002</v>
      </c>
      <c r="J30" s="69">
        <f t="shared" si="2"/>
        <v>72630210.72000001</v>
      </c>
      <c r="K30" s="70">
        <f t="shared" si="2"/>
        <v>19180543.57</v>
      </c>
      <c r="L30" s="189">
        <f>SUM(C30+E30-I30)</f>
        <v>18740827.349999964</v>
      </c>
      <c r="M30" s="190"/>
    </row>
  </sheetData>
  <sheetProtection/>
  <mergeCells count="60">
    <mergeCell ref="A1:M1"/>
    <mergeCell ref="A2:M2"/>
    <mergeCell ref="A4:B7"/>
    <mergeCell ref="C4:C7"/>
    <mergeCell ref="D4:D7"/>
    <mergeCell ref="E4:E7"/>
    <mergeCell ref="F4:H4"/>
    <mergeCell ref="I4:K4"/>
    <mergeCell ref="L4:M7"/>
    <mergeCell ref="F5:F7"/>
    <mergeCell ref="J6:J7"/>
    <mergeCell ref="K6:K7"/>
    <mergeCell ref="G5:H5"/>
    <mergeCell ref="I5:I7"/>
    <mergeCell ref="J5:K5"/>
    <mergeCell ref="G6:G7"/>
    <mergeCell ref="H6:H7"/>
    <mergeCell ref="A10:B10"/>
    <mergeCell ref="L10:M10"/>
    <mergeCell ref="A9:B9"/>
    <mergeCell ref="L9:M9"/>
    <mergeCell ref="A8:B8"/>
    <mergeCell ref="L8:M8"/>
    <mergeCell ref="A12:B12"/>
    <mergeCell ref="L12:M12"/>
    <mergeCell ref="A13:B13"/>
    <mergeCell ref="L13:M13"/>
    <mergeCell ref="A11:B11"/>
    <mergeCell ref="L11:M11"/>
    <mergeCell ref="A16:B16"/>
    <mergeCell ref="L16:M16"/>
    <mergeCell ref="A17:B17"/>
    <mergeCell ref="L17:M17"/>
    <mergeCell ref="A14:B14"/>
    <mergeCell ref="L14:M14"/>
    <mergeCell ref="A15:B15"/>
    <mergeCell ref="L15:M15"/>
    <mergeCell ref="L20:M20"/>
    <mergeCell ref="A21:B21"/>
    <mergeCell ref="L21:M21"/>
    <mergeCell ref="A22:B22"/>
    <mergeCell ref="L22:M22"/>
    <mergeCell ref="A18:B18"/>
    <mergeCell ref="L18:M18"/>
    <mergeCell ref="A19:B19"/>
    <mergeCell ref="L19:M19"/>
    <mergeCell ref="A25:B25"/>
    <mergeCell ref="L25:M25"/>
    <mergeCell ref="A26:B26"/>
    <mergeCell ref="L26:M26"/>
    <mergeCell ref="A23:B23"/>
    <mergeCell ref="L23:M23"/>
    <mergeCell ref="A24:B24"/>
    <mergeCell ref="L24:M24"/>
    <mergeCell ref="A30:B30"/>
    <mergeCell ref="L30:M30"/>
    <mergeCell ref="L27:M27"/>
    <mergeCell ref="A28:B28"/>
    <mergeCell ref="L28:M28"/>
    <mergeCell ref="L29:M2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cols>
    <col min="3" max="3" width="17.57421875" style="0" customWidth="1"/>
    <col min="4" max="4" width="19.8515625" style="0" customWidth="1"/>
    <col min="5" max="5" width="18.57421875" style="0" customWidth="1"/>
    <col min="6" max="6" width="18.7109375" style="0" customWidth="1"/>
    <col min="7" max="7" width="17.57421875" style="0" customWidth="1"/>
    <col min="8" max="8" width="18.00390625" style="0" customWidth="1"/>
    <col min="9" max="9" width="18.57421875" style="0" customWidth="1"/>
    <col min="10" max="10" width="17.140625" style="0" customWidth="1"/>
    <col min="11" max="11" width="17.7109375" style="0" customWidth="1"/>
  </cols>
  <sheetData>
    <row r="1" spans="1:13" ht="20.25">
      <c r="A1" s="224" t="s">
        <v>33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20.25">
      <c r="A2" s="224" t="s">
        <v>37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</row>
    <row r="3" spans="1:13" ht="14.25" thickBot="1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1"/>
      <c r="M3" s="1"/>
    </row>
    <row r="4" spans="1:13" ht="15" thickBot="1">
      <c r="A4" s="225" t="s">
        <v>0</v>
      </c>
      <c r="B4" s="226"/>
      <c r="C4" s="231" t="s">
        <v>1</v>
      </c>
      <c r="D4" s="234" t="s">
        <v>2</v>
      </c>
      <c r="E4" s="221" t="s">
        <v>3</v>
      </c>
      <c r="F4" s="237" t="s">
        <v>4</v>
      </c>
      <c r="G4" s="238"/>
      <c r="H4" s="238"/>
      <c r="I4" s="239" t="s">
        <v>5</v>
      </c>
      <c r="J4" s="240"/>
      <c r="K4" s="240"/>
      <c r="L4" s="241" t="s">
        <v>32</v>
      </c>
      <c r="M4" s="242"/>
    </row>
    <row r="5" spans="1:13" ht="13.5" thickBot="1">
      <c r="A5" s="227"/>
      <c r="B5" s="228"/>
      <c r="C5" s="232"/>
      <c r="D5" s="235"/>
      <c r="E5" s="222"/>
      <c r="F5" s="221" t="s">
        <v>7</v>
      </c>
      <c r="G5" s="219" t="s">
        <v>8</v>
      </c>
      <c r="H5" s="220"/>
      <c r="I5" s="221" t="s">
        <v>9</v>
      </c>
      <c r="J5" s="219" t="s">
        <v>8</v>
      </c>
      <c r="K5" s="220"/>
      <c r="L5" s="243"/>
      <c r="M5" s="244"/>
    </row>
    <row r="6" spans="1:13" ht="12.75" customHeight="1">
      <c r="A6" s="227"/>
      <c r="B6" s="228"/>
      <c r="C6" s="232"/>
      <c r="D6" s="235"/>
      <c r="E6" s="222"/>
      <c r="F6" s="222"/>
      <c r="G6" s="217" t="s">
        <v>10</v>
      </c>
      <c r="H6" s="217" t="s">
        <v>11</v>
      </c>
      <c r="I6" s="222"/>
      <c r="J6" s="217" t="s">
        <v>12</v>
      </c>
      <c r="K6" s="217" t="s">
        <v>11</v>
      </c>
      <c r="L6" s="243"/>
      <c r="M6" s="244"/>
    </row>
    <row r="7" spans="1:13" ht="13.5" customHeight="1" thickBot="1">
      <c r="A7" s="229"/>
      <c r="B7" s="230"/>
      <c r="C7" s="233"/>
      <c r="D7" s="236"/>
      <c r="E7" s="223"/>
      <c r="F7" s="223"/>
      <c r="G7" s="218"/>
      <c r="H7" s="218"/>
      <c r="I7" s="223"/>
      <c r="J7" s="218"/>
      <c r="K7" s="218"/>
      <c r="L7" s="245"/>
      <c r="M7" s="246"/>
    </row>
    <row r="8" spans="1:13" ht="16.5" thickBot="1">
      <c r="A8" s="213" t="s">
        <v>13</v>
      </c>
      <c r="B8" s="214"/>
      <c r="C8" s="6">
        <v>-124081.15</v>
      </c>
      <c r="D8" s="7">
        <v>247643.73</v>
      </c>
      <c r="E8" s="3">
        <f>D8+'[2]11.2016'!E10</f>
        <v>2593406.15</v>
      </c>
      <c r="F8" s="8">
        <f>SUM(G8:H8)</f>
        <v>268660.48</v>
      </c>
      <c r="G8" s="9">
        <v>268660.48</v>
      </c>
      <c r="H8" s="10">
        <v>0</v>
      </c>
      <c r="I8" s="3">
        <f>SUM(J8:K8)</f>
        <v>2488450.2399999998</v>
      </c>
      <c r="J8" s="5">
        <f>G8+'[2]11.2016'!P10</f>
        <v>2488450.2399999998</v>
      </c>
      <c r="K8" s="4">
        <f>H8+'[2]02.2012'!Q10</f>
        <v>0</v>
      </c>
      <c r="L8" s="215">
        <f>SUM(C8+E8-I8)</f>
        <v>-19125.239999999758</v>
      </c>
      <c r="M8" s="216"/>
    </row>
    <row r="9" spans="1:13" ht="16.5" thickBot="1">
      <c r="A9" s="213" t="s">
        <v>14</v>
      </c>
      <c r="B9" s="214"/>
      <c r="C9" s="6">
        <v>-26395.69</v>
      </c>
      <c r="D9" s="9">
        <v>103374.9</v>
      </c>
      <c r="E9" s="3">
        <f>D9+'[2]11.2016'!E17</f>
        <v>789701.65</v>
      </c>
      <c r="F9" s="8">
        <f>SUM(G9:H9)</f>
        <v>145095.8</v>
      </c>
      <c r="G9" s="20">
        <v>145095.8</v>
      </c>
      <c r="H9" s="10">
        <v>0</v>
      </c>
      <c r="I9" s="3">
        <f>SUM(J9:K9)</f>
        <v>773390.1399999999</v>
      </c>
      <c r="J9" s="5">
        <f>G9+'[2]11.2016'!P17</f>
        <v>773390.1399999999</v>
      </c>
      <c r="K9" s="4">
        <f>H9+'[2]02.2011'!Q17</f>
        <v>0</v>
      </c>
      <c r="L9" s="215">
        <f>SUM(C9+E9-I9)</f>
        <v>-10084.179999999818</v>
      </c>
      <c r="M9" s="216"/>
    </row>
    <row r="10" spans="1:13" ht="16.5" thickBot="1">
      <c r="A10" s="213" t="s">
        <v>15</v>
      </c>
      <c r="B10" s="214"/>
      <c r="C10" s="6">
        <v>-656.78</v>
      </c>
      <c r="D10" s="9">
        <v>19996.8</v>
      </c>
      <c r="E10" s="3">
        <f>D10+'[2]11.2016'!E22</f>
        <v>198722.08999999997</v>
      </c>
      <c r="F10" s="8">
        <f>SUM(G10:H10)</f>
        <v>19987.78</v>
      </c>
      <c r="G10" s="20">
        <v>19987.78</v>
      </c>
      <c r="H10" s="22">
        <v>0</v>
      </c>
      <c r="I10" s="3">
        <f>SUM(J10:K10)</f>
        <v>198056.29000000004</v>
      </c>
      <c r="J10" s="5">
        <f>G10+'[2]11.2016'!P22</f>
        <v>198056.29000000004</v>
      </c>
      <c r="K10" s="4">
        <f>H10+'[2]02.2011'!Q22</f>
        <v>0</v>
      </c>
      <c r="L10" s="215">
        <f>SUM(C10+E10-I10)</f>
        <v>9.019999999931315</v>
      </c>
      <c r="M10" s="216"/>
    </row>
    <row r="11" spans="1:13" ht="16.5" thickBot="1">
      <c r="A11" s="213" t="s">
        <v>16</v>
      </c>
      <c r="B11" s="214"/>
      <c r="C11" s="6">
        <v>-54784.57</v>
      </c>
      <c r="D11" s="24">
        <v>363251.9</v>
      </c>
      <c r="E11" s="3">
        <f>D11+'[2]11.2016'!E26</f>
        <v>3081373.19</v>
      </c>
      <c r="F11" s="8">
        <f>SUM(G11:H11)</f>
        <v>494762.59</v>
      </c>
      <c r="G11" s="24">
        <v>494762.59</v>
      </c>
      <c r="H11" s="22">
        <v>0</v>
      </c>
      <c r="I11" s="3">
        <f>SUM(J11:K11)</f>
        <v>3127039.03</v>
      </c>
      <c r="J11" s="5">
        <f>G11+'[2]11.2016'!P26</f>
        <v>3127039.03</v>
      </c>
      <c r="K11" s="4">
        <f>H11+'[2]02.2011'!Q26</f>
        <v>0</v>
      </c>
      <c r="L11" s="215">
        <f>SUM(C11+E11-I11)</f>
        <v>-100450.40999999968</v>
      </c>
      <c r="M11" s="216"/>
    </row>
    <row r="12" spans="1:13" ht="18" thickBot="1">
      <c r="A12" s="193" t="s">
        <v>17</v>
      </c>
      <c r="B12" s="194"/>
      <c r="C12" s="29">
        <f>SUM(C8:C11)</f>
        <v>-205918.19</v>
      </c>
      <c r="D12" s="30">
        <f aca="true" t="shared" si="0" ref="D12:K12">SUM(D8:D11)</f>
        <v>734267.3300000001</v>
      </c>
      <c r="E12" s="29">
        <f t="shared" si="0"/>
        <v>6663203.08</v>
      </c>
      <c r="F12" s="30">
        <f t="shared" si="0"/>
        <v>928506.6499999999</v>
      </c>
      <c r="G12" s="29">
        <f t="shared" si="0"/>
        <v>928506.6499999999</v>
      </c>
      <c r="H12" s="30">
        <f t="shared" si="0"/>
        <v>0</v>
      </c>
      <c r="I12" s="29">
        <f t="shared" si="0"/>
        <v>6586935.699999999</v>
      </c>
      <c r="J12" s="30">
        <f t="shared" si="0"/>
        <v>6586935.699999999</v>
      </c>
      <c r="K12" s="29">
        <f t="shared" si="0"/>
        <v>0</v>
      </c>
      <c r="L12" s="189">
        <f>SUM(L8:M11)</f>
        <v>-129650.80999999933</v>
      </c>
      <c r="M12" s="190"/>
    </row>
    <row r="13" spans="1:13" ht="15" thickBot="1">
      <c r="A13" s="209"/>
      <c r="B13" s="210"/>
      <c r="C13" s="32"/>
      <c r="D13" s="33"/>
      <c r="E13" s="34"/>
      <c r="F13" s="34"/>
      <c r="G13" s="33"/>
      <c r="H13" s="35"/>
      <c r="I13" s="34"/>
      <c r="J13" s="33"/>
      <c r="K13" s="35"/>
      <c r="L13" s="211"/>
      <c r="M13" s="212"/>
    </row>
    <row r="14" spans="1:13" ht="18" thickBot="1">
      <c r="A14" s="193" t="s">
        <v>18</v>
      </c>
      <c r="B14" s="194"/>
      <c r="C14" s="29">
        <f aca="true" t="shared" si="1" ref="C14:K14">SUM(C15:C17)</f>
        <v>1670957.9599999997</v>
      </c>
      <c r="D14" s="30">
        <f t="shared" si="1"/>
        <v>2425800.62</v>
      </c>
      <c r="E14" s="30">
        <f t="shared" si="1"/>
        <v>18145569.82</v>
      </c>
      <c r="F14" s="36">
        <f t="shared" si="1"/>
        <v>2172327.42</v>
      </c>
      <c r="G14" s="36">
        <f t="shared" si="1"/>
        <v>0</v>
      </c>
      <c r="H14" s="36">
        <f t="shared" si="1"/>
        <v>2172327.42</v>
      </c>
      <c r="I14" s="30">
        <f t="shared" si="1"/>
        <v>17392130.25</v>
      </c>
      <c r="J14" s="30">
        <f t="shared" si="1"/>
        <v>0</v>
      </c>
      <c r="K14" s="38">
        <f t="shared" si="1"/>
        <v>17392130.25</v>
      </c>
      <c r="L14" s="189">
        <f>SUM(L15:M17)</f>
        <v>2424397.5300000035</v>
      </c>
      <c r="M14" s="190"/>
    </row>
    <row r="15" spans="1:13" ht="16.5" thickBot="1">
      <c r="A15" s="199" t="s">
        <v>19</v>
      </c>
      <c r="B15" s="200"/>
      <c r="C15" s="11">
        <v>1192030.91</v>
      </c>
      <c r="D15" s="39">
        <v>1710075.09</v>
      </c>
      <c r="E15" s="40">
        <f>D15+'[2]11.2016'!E35</f>
        <v>12573474.4</v>
      </c>
      <c r="F15" s="23">
        <f>SUM(G15:H15)</f>
        <v>1488026.8599999999</v>
      </c>
      <c r="G15" s="13"/>
      <c r="H15" s="41">
        <f>1602656.99-114630.13</f>
        <v>1488026.8599999999</v>
      </c>
      <c r="I15" s="14">
        <f>SUM(J15:K15)</f>
        <v>12084718.089999998</v>
      </c>
      <c r="J15" s="42">
        <f>G15+'[2]Лист1'!P35</f>
        <v>0</v>
      </c>
      <c r="K15" s="43">
        <f>H15+'[2]11.2016'!Q35</f>
        <v>12084718.089999998</v>
      </c>
      <c r="L15" s="201">
        <f>SUM(C15+E15-I15)</f>
        <v>1680787.2200000025</v>
      </c>
      <c r="M15" s="202"/>
    </row>
    <row r="16" spans="1:13" ht="16.5" thickBot="1">
      <c r="A16" s="195" t="s">
        <v>20</v>
      </c>
      <c r="B16" s="196"/>
      <c r="C16" s="11">
        <v>466540.16</v>
      </c>
      <c r="D16" s="44">
        <f>707398.33+8327.2</f>
        <v>715725.5299999999</v>
      </c>
      <c r="E16" s="40">
        <f>D16+'[2]11.2016'!E36</f>
        <v>5475542.110000001</v>
      </c>
      <c r="F16" s="17">
        <f>SUM(G16:H16)</f>
        <v>677625.87</v>
      </c>
      <c r="G16" s="13"/>
      <c r="H16" s="45">
        <v>677625.87</v>
      </c>
      <c r="I16" s="14">
        <f>SUM(J16:K16)</f>
        <v>5231356.74</v>
      </c>
      <c r="J16" s="46">
        <f>G16+'[2]Лист1'!P36</f>
        <v>0</v>
      </c>
      <c r="K16" s="47">
        <f>H16+'[2]11.2016'!Q36</f>
        <v>5231356.74</v>
      </c>
      <c r="L16" s="197">
        <f>SUM(C16+E16-I16)</f>
        <v>710725.5300000012</v>
      </c>
      <c r="M16" s="198"/>
    </row>
    <row r="17" spans="1:13" ht="16.5" thickBot="1">
      <c r="A17" s="195" t="s">
        <v>21</v>
      </c>
      <c r="B17" s="196"/>
      <c r="C17" s="11">
        <v>12386.89</v>
      </c>
      <c r="D17" s="44"/>
      <c r="E17" s="40">
        <f>D17+'[2]11.2016'!E37</f>
        <v>96553.31</v>
      </c>
      <c r="F17" s="17">
        <f>SUM(G17:H17)</f>
        <v>6674.69</v>
      </c>
      <c r="G17" s="13"/>
      <c r="H17" s="45">
        <v>6674.69</v>
      </c>
      <c r="I17" s="14">
        <f>SUM(J17:K17)</f>
        <v>76055.42</v>
      </c>
      <c r="J17" s="48">
        <f>G17+'[2]Лист1'!P37</f>
        <v>0</v>
      </c>
      <c r="K17" s="49">
        <f>H17+'[2]11.2016'!Q37</f>
        <v>76055.42</v>
      </c>
      <c r="L17" s="197">
        <f>SUM(C17+E17-I17)</f>
        <v>32884.78</v>
      </c>
      <c r="M17" s="198"/>
    </row>
    <row r="18" spans="1:13" ht="14.25" thickBot="1">
      <c r="A18" s="207"/>
      <c r="B18" s="208"/>
      <c r="C18" s="50"/>
      <c r="D18" s="25"/>
      <c r="E18" s="51"/>
      <c r="F18" s="26"/>
      <c r="G18" s="25"/>
      <c r="H18" s="52"/>
      <c r="I18" s="26"/>
      <c r="J18" s="53"/>
      <c r="K18" s="27"/>
      <c r="L18" s="191"/>
      <c r="M18" s="192"/>
    </row>
    <row r="19" spans="1:13" ht="18" thickBot="1">
      <c r="A19" s="193" t="s">
        <v>22</v>
      </c>
      <c r="B19" s="194"/>
      <c r="C19" s="29">
        <v>140256.71</v>
      </c>
      <c r="D19" s="30">
        <v>110729.96</v>
      </c>
      <c r="E19" s="30">
        <f>D19+'[2]11.2016'!E39</f>
        <v>1993424.27</v>
      </c>
      <c r="F19" s="36">
        <f>SUM(G19:H19)</f>
        <v>122373.24</v>
      </c>
      <c r="G19" s="36">
        <v>3808.88</v>
      </c>
      <c r="H19" s="37">
        <v>118564.36</v>
      </c>
      <c r="I19" s="30">
        <f>SUM(J19:K19)</f>
        <v>2070530.1</v>
      </c>
      <c r="J19" s="38">
        <f>G19+'[2]11.2016'!P39</f>
        <v>90791.75000000001</v>
      </c>
      <c r="K19" s="38">
        <f>H19+'[2]11.2016'!Q39</f>
        <v>1979738.35</v>
      </c>
      <c r="L19" s="189">
        <f>SUM(C19+E19-I19)</f>
        <v>63150.87999999989</v>
      </c>
      <c r="M19" s="190"/>
    </row>
    <row r="20" spans="1:13" ht="14.25" thickBot="1">
      <c r="A20" s="54"/>
      <c r="B20" s="55"/>
      <c r="C20" s="50"/>
      <c r="D20" s="25"/>
      <c r="E20" s="26"/>
      <c r="F20" s="26"/>
      <c r="G20" s="27"/>
      <c r="H20" s="28"/>
      <c r="I20" s="26"/>
      <c r="J20" s="25"/>
      <c r="K20" s="27"/>
      <c r="L20" s="191"/>
      <c r="M20" s="192"/>
    </row>
    <row r="21" spans="1:13" ht="18" thickBot="1">
      <c r="A21" s="193" t="s">
        <v>23</v>
      </c>
      <c r="B21" s="194"/>
      <c r="C21" s="29">
        <f>SUM(C12+C14+C19)</f>
        <v>1605296.4799999997</v>
      </c>
      <c r="D21" s="30">
        <f>D19+D14+D12</f>
        <v>3270797.91</v>
      </c>
      <c r="E21" s="30">
        <f>E19+E14+E12</f>
        <v>26802197.17</v>
      </c>
      <c r="F21" s="30">
        <f>F19+F14+F12</f>
        <v>3223207.31</v>
      </c>
      <c r="G21" s="30">
        <f>G19+G14+G12</f>
        <v>932315.5299999999</v>
      </c>
      <c r="H21" s="38">
        <f>H19+H14+H12</f>
        <v>2290891.78</v>
      </c>
      <c r="I21" s="30">
        <f>SUM(I12+I14+I19)</f>
        <v>26049596.05</v>
      </c>
      <c r="J21" s="30">
        <f>SUM(J12+J14+J19)</f>
        <v>6677727.449999999</v>
      </c>
      <c r="K21" s="38">
        <f>SUM(K12+K14+K19)</f>
        <v>19371868.6</v>
      </c>
      <c r="L21" s="189">
        <f>SUM(C21+E21-I21)</f>
        <v>2357897.6000000015</v>
      </c>
      <c r="M21" s="190"/>
    </row>
    <row r="22" spans="1:13" ht="14.25" thickBot="1">
      <c r="A22" s="203"/>
      <c r="B22" s="204"/>
      <c r="C22" s="56"/>
      <c r="D22" s="57"/>
      <c r="E22" s="58"/>
      <c r="F22" s="58"/>
      <c r="G22" s="59"/>
      <c r="H22" s="60"/>
      <c r="I22" s="58"/>
      <c r="J22" s="57"/>
      <c r="K22" s="61"/>
      <c r="L22" s="205"/>
      <c r="M22" s="206"/>
    </row>
    <row r="23" spans="1:13" ht="18" thickBot="1">
      <c r="A23" s="193" t="s">
        <v>24</v>
      </c>
      <c r="B23" s="194"/>
      <c r="C23" s="29">
        <f>SUM(C24:C27)</f>
        <v>11714226.65</v>
      </c>
      <c r="D23" s="30">
        <f>SUM(D24:D26)</f>
        <v>3144340.96</v>
      </c>
      <c r="E23" s="30">
        <f>SUM(E24:E26)</f>
        <v>51420347.38999999</v>
      </c>
      <c r="F23" s="30">
        <f>SUM(G23:H23)</f>
        <v>3941905.95</v>
      </c>
      <c r="G23" s="29">
        <f>SUM(G24:G26)</f>
        <v>3891296.62</v>
      </c>
      <c r="H23" s="30">
        <f>SUM(H24:H27)</f>
        <v>50609.33</v>
      </c>
      <c r="I23" s="30">
        <f>SUM(J23:K23)</f>
        <v>53108982.96</v>
      </c>
      <c r="J23" s="30">
        <f>SUM(J24:J26)</f>
        <v>52435653.83</v>
      </c>
      <c r="K23" s="31">
        <f>SUM(K24:K26)</f>
        <v>673329.13</v>
      </c>
      <c r="L23" s="189">
        <f>SUM(C23+E23-I23)</f>
        <v>10025591.07999999</v>
      </c>
      <c r="M23" s="190"/>
    </row>
    <row r="24" spans="1:13" ht="16.5" thickBot="1">
      <c r="A24" s="199" t="s">
        <v>25</v>
      </c>
      <c r="B24" s="200"/>
      <c r="C24" s="11">
        <v>662459.23</v>
      </c>
      <c r="D24" s="12">
        <v>215920.66</v>
      </c>
      <c r="E24" s="40">
        <f>D24+'[2]11.2016'!E52</f>
        <v>3879190.29</v>
      </c>
      <c r="F24" s="14">
        <f>SUM(G24:H24)</f>
        <v>248553.76</v>
      </c>
      <c r="G24" s="63">
        <v>248553.76</v>
      </c>
      <c r="H24" s="13"/>
      <c r="I24" s="14">
        <f>SUM(J24:K24)</f>
        <v>3652875.3200000003</v>
      </c>
      <c r="J24" s="15">
        <f>G24+'[2]11.2016'!P52</f>
        <v>3652875.3200000003</v>
      </c>
      <c r="K24" s="12">
        <f>H24</f>
        <v>0</v>
      </c>
      <c r="L24" s="201">
        <f>SUM(C24+E24-I24)</f>
        <v>888774.1999999993</v>
      </c>
      <c r="M24" s="202"/>
    </row>
    <row r="25" spans="1:13" ht="16.5" thickBot="1">
      <c r="A25" s="195" t="s">
        <v>26</v>
      </c>
      <c r="B25" s="196"/>
      <c r="C25" s="11">
        <v>929123.42</v>
      </c>
      <c r="D25" s="21">
        <v>161655.01</v>
      </c>
      <c r="E25" s="40">
        <f>D25+'[2]11.2016'!E53</f>
        <v>2958660.33</v>
      </c>
      <c r="F25" s="14">
        <f>SUM(G25:H25)</f>
        <v>174478.65</v>
      </c>
      <c r="G25" s="64">
        <v>174478.65</v>
      </c>
      <c r="H25" s="16"/>
      <c r="I25" s="14">
        <f>SUM(J25:K25)</f>
        <v>3338952.27</v>
      </c>
      <c r="J25" s="15">
        <f>G25+'[2]11.2016'!P53</f>
        <v>3338952.27</v>
      </c>
      <c r="K25" s="12">
        <f>H25</f>
        <v>0</v>
      </c>
      <c r="L25" s="197">
        <f>SUM(C25+E25-I25)</f>
        <v>548831.48</v>
      </c>
      <c r="M25" s="198"/>
    </row>
    <row r="26" spans="1:13" ht="16.5" thickBot="1">
      <c r="A26" s="195" t="s">
        <v>27</v>
      </c>
      <c r="B26" s="196"/>
      <c r="C26" s="11">
        <v>10122644</v>
      </c>
      <c r="D26" s="12">
        <v>2766765.29</v>
      </c>
      <c r="E26" s="40">
        <f>D26+'[2]11.2016'!E54</f>
        <v>44582496.769999996</v>
      </c>
      <c r="F26" s="14">
        <f>SUM(G26:H26)</f>
        <v>3518873.54</v>
      </c>
      <c r="G26" s="64">
        <f>3518873.54-H26</f>
        <v>3468264.21</v>
      </c>
      <c r="H26" s="16">
        <v>50609.33</v>
      </c>
      <c r="I26" s="14">
        <f>SUM(J26:K26)</f>
        <v>46117155.370000005</v>
      </c>
      <c r="J26" s="15">
        <f>G26+'[2]11.2016'!P54</f>
        <v>45443826.24</v>
      </c>
      <c r="K26" s="12">
        <f>H26+'[2]11.2016'!Q54</f>
        <v>673329.13</v>
      </c>
      <c r="L26" s="197">
        <f>SUM(C26+E26-I26)</f>
        <v>8587985.399999991</v>
      </c>
      <c r="M26" s="198"/>
    </row>
    <row r="27" spans="1:13" ht="14.25" thickBot="1">
      <c r="A27" s="18"/>
      <c r="B27" s="19"/>
      <c r="C27" s="50"/>
      <c r="D27" s="25"/>
      <c r="E27" s="51"/>
      <c r="F27" s="26"/>
      <c r="G27" s="65"/>
      <c r="H27" s="25"/>
      <c r="I27" s="26"/>
      <c r="J27" s="65"/>
      <c r="K27" s="25"/>
      <c r="L27" s="191"/>
      <c r="M27" s="192"/>
    </row>
    <row r="28" spans="1:13" ht="18" thickBot="1">
      <c r="A28" s="193" t="s">
        <v>28</v>
      </c>
      <c r="B28" s="194"/>
      <c r="C28" s="29">
        <f>6991126.99+29.7</f>
        <v>6991156.69</v>
      </c>
      <c r="D28" s="30">
        <f>4942535.9-D12</f>
        <v>4208268.57</v>
      </c>
      <c r="E28" s="30">
        <f>D28+'[2]11.2016'!E56</f>
        <v>42829504.589999996</v>
      </c>
      <c r="F28" s="30">
        <f>SUM(G28:H28)</f>
        <v>3186208.8000000003</v>
      </c>
      <c r="G28" s="29">
        <f>4114715.45-H28-G12</f>
        <v>3046082.8600000003</v>
      </c>
      <c r="H28" s="30">
        <v>140125.94</v>
      </c>
      <c r="I28" s="30">
        <f>SUM(J28:K28)</f>
        <v>43673525.31</v>
      </c>
      <c r="J28" s="29">
        <f>G28+'[2]11.2016'!P56</f>
        <v>36209930.78</v>
      </c>
      <c r="K28" s="30">
        <f>H28+'[2]11.2016'!Q56</f>
        <v>7463594.530000001</v>
      </c>
      <c r="L28" s="189">
        <f>SUM(C28+E28-I28)</f>
        <v>6147135.969999991</v>
      </c>
      <c r="M28" s="190"/>
    </row>
    <row r="29" spans="1:13" ht="18" thickBot="1">
      <c r="A29" s="18"/>
      <c r="B29" s="19"/>
      <c r="C29" s="56"/>
      <c r="D29" s="57"/>
      <c r="E29" s="58"/>
      <c r="F29" s="58"/>
      <c r="G29" s="59"/>
      <c r="H29" s="66"/>
      <c r="I29" s="58"/>
      <c r="J29" s="61"/>
      <c r="K29" s="62"/>
      <c r="L29" s="189"/>
      <c r="M29" s="190"/>
    </row>
    <row r="30" spans="1:13" ht="18" thickBot="1">
      <c r="A30" s="187" t="s">
        <v>29</v>
      </c>
      <c r="B30" s="188"/>
      <c r="C30" s="29">
        <f aca="true" t="shared" si="2" ref="C30:K30">SUM(C21+C23+C28)</f>
        <v>20310679.82</v>
      </c>
      <c r="D30" s="67">
        <f>D21+D23+D28</f>
        <v>10623407.440000001</v>
      </c>
      <c r="E30" s="30">
        <f t="shared" si="2"/>
        <v>121052049.15</v>
      </c>
      <c r="F30" s="30">
        <f t="shared" si="2"/>
        <v>10351322.06</v>
      </c>
      <c r="G30" s="68">
        <f t="shared" si="2"/>
        <v>7869695.010000001</v>
      </c>
      <c r="H30" s="67">
        <f t="shared" si="2"/>
        <v>2481627.05</v>
      </c>
      <c r="I30" s="30">
        <f>SUM(J30:K30)</f>
        <v>122832104.32000001</v>
      </c>
      <c r="J30" s="69">
        <f t="shared" si="2"/>
        <v>95323312.06</v>
      </c>
      <c r="K30" s="70">
        <f t="shared" si="2"/>
        <v>27508792.26</v>
      </c>
      <c r="L30" s="189">
        <f>SUM(C30+E30-I30)</f>
        <v>18530624.64999999</v>
      </c>
      <c r="M30" s="190"/>
    </row>
  </sheetData>
  <sheetProtection/>
  <mergeCells count="60">
    <mergeCell ref="A1:M1"/>
    <mergeCell ref="A2:M2"/>
    <mergeCell ref="A4:B7"/>
    <mergeCell ref="C4:C7"/>
    <mergeCell ref="D4:D7"/>
    <mergeCell ref="E4:E7"/>
    <mergeCell ref="F4:H4"/>
    <mergeCell ref="I4:K4"/>
    <mergeCell ref="L4:M7"/>
    <mergeCell ref="F5:F7"/>
    <mergeCell ref="J6:J7"/>
    <mergeCell ref="K6:K7"/>
    <mergeCell ref="G5:H5"/>
    <mergeCell ref="I5:I7"/>
    <mergeCell ref="J5:K5"/>
    <mergeCell ref="G6:G7"/>
    <mergeCell ref="H6:H7"/>
    <mergeCell ref="A10:B10"/>
    <mergeCell ref="L10:M10"/>
    <mergeCell ref="A9:B9"/>
    <mergeCell ref="L9:M9"/>
    <mergeCell ref="A8:B8"/>
    <mergeCell ref="L8:M8"/>
    <mergeCell ref="A12:B12"/>
    <mergeCell ref="L12:M12"/>
    <mergeCell ref="A13:B13"/>
    <mergeCell ref="L13:M13"/>
    <mergeCell ref="A11:B11"/>
    <mergeCell ref="L11:M11"/>
    <mergeCell ref="A16:B16"/>
    <mergeCell ref="L16:M16"/>
    <mergeCell ref="A17:B17"/>
    <mergeCell ref="L17:M17"/>
    <mergeCell ref="A14:B14"/>
    <mergeCell ref="L14:M14"/>
    <mergeCell ref="A15:B15"/>
    <mergeCell ref="L15:M15"/>
    <mergeCell ref="L20:M20"/>
    <mergeCell ref="A21:B21"/>
    <mergeCell ref="L21:M21"/>
    <mergeCell ref="A22:B22"/>
    <mergeCell ref="L22:M22"/>
    <mergeCell ref="A18:B18"/>
    <mergeCell ref="L18:M18"/>
    <mergeCell ref="A19:B19"/>
    <mergeCell ref="L19:M19"/>
    <mergeCell ref="A25:B25"/>
    <mergeCell ref="L25:M25"/>
    <mergeCell ref="A26:B26"/>
    <mergeCell ref="L26:M26"/>
    <mergeCell ref="A23:B23"/>
    <mergeCell ref="L23:M23"/>
    <mergeCell ref="A24:B24"/>
    <mergeCell ref="L24:M24"/>
    <mergeCell ref="A30:B30"/>
    <mergeCell ref="L30:M30"/>
    <mergeCell ref="L27:M27"/>
    <mergeCell ref="A28:B28"/>
    <mergeCell ref="L28:M28"/>
    <mergeCell ref="L29:M2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="75" zoomScaleNormal="75" zoomScalePageLayoutView="0" workbookViewId="0" topLeftCell="A1">
      <selection activeCell="A4" sqref="A4:L7"/>
    </sheetView>
  </sheetViews>
  <sheetFormatPr defaultColWidth="9.140625" defaultRowHeight="12.75"/>
  <cols>
    <col min="3" max="4" width="16.8515625" style="0" customWidth="1"/>
    <col min="5" max="7" width="17.28125" style="0" bestFit="1" customWidth="1"/>
    <col min="8" max="8" width="16.140625" style="0" customWidth="1"/>
    <col min="9" max="10" width="17.28125" style="0" bestFit="1" customWidth="1"/>
    <col min="11" max="11" width="14.8515625" style="0" customWidth="1"/>
    <col min="12" max="12" width="20.8515625" style="0" customWidth="1"/>
  </cols>
  <sheetData>
    <row r="1" spans="1:14" ht="21.75">
      <c r="A1" s="262" t="s">
        <v>43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315"/>
      <c r="N1" s="315"/>
    </row>
    <row r="2" spans="1:14" ht="21.75">
      <c r="A2" s="262" t="s">
        <v>62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315"/>
      <c r="N2" s="315"/>
    </row>
    <row r="3" spans="1:12" ht="14.25" thickBot="1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1"/>
    </row>
    <row r="4" spans="1:17" ht="15" customHeight="1" thickBot="1">
      <c r="A4" s="264" t="s">
        <v>44</v>
      </c>
      <c r="B4" s="265"/>
      <c r="C4" s="270" t="s">
        <v>63</v>
      </c>
      <c r="D4" s="273" t="s">
        <v>64</v>
      </c>
      <c r="E4" s="276" t="s">
        <v>65</v>
      </c>
      <c r="F4" s="286" t="s">
        <v>66</v>
      </c>
      <c r="G4" s="238" t="s">
        <v>67</v>
      </c>
      <c r="H4" s="289"/>
      <c r="I4" s="239" t="s">
        <v>68</v>
      </c>
      <c r="J4" s="240"/>
      <c r="K4" s="279"/>
      <c r="L4" s="221" t="s">
        <v>70</v>
      </c>
      <c r="N4" s="263"/>
      <c r="O4" s="263"/>
      <c r="P4" s="183"/>
      <c r="Q4" s="183"/>
    </row>
    <row r="5" spans="1:17" ht="13.5" customHeight="1">
      <c r="A5" s="266"/>
      <c r="B5" s="267"/>
      <c r="C5" s="271"/>
      <c r="D5" s="274"/>
      <c r="E5" s="277"/>
      <c r="F5" s="287"/>
      <c r="G5" s="247" t="s">
        <v>69</v>
      </c>
      <c r="H5" s="250" t="s">
        <v>8</v>
      </c>
      <c r="I5" s="184"/>
      <c r="J5" s="247" t="s">
        <v>69</v>
      </c>
      <c r="K5" s="250" t="s">
        <v>8</v>
      </c>
      <c r="L5" s="222"/>
      <c r="N5" s="263"/>
      <c r="O5" s="263"/>
      <c r="P5" s="183"/>
      <c r="Q5" s="183"/>
    </row>
    <row r="6" spans="1:17" ht="12.75" customHeight="1">
      <c r="A6" s="266"/>
      <c r="B6" s="267"/>
      <c r="C6" s="271"/>
      <c r="D6" s="274"/>
      <c r="E6" s="277"/>
      <c r="F6" s="287"/>
      <c r="G6" s="248"/>
      <c r="H6" s="251"/>
      <c r="I6" s="185" t="s">
        <v>11</v>
      </c>
      <c r="J6" s="248"/>
      <c r="K6" s="251"/>
      <c r="L6" s="222"/>
      <c r="N6" s="263"/>
      <c r="O6" s="263"/>
      <c r="P6" s="183"/>
      <c r="Q6" s="183"/>
    </row>
    <row r="7" spans="1:17" ht="13.5" customHeight="1" thickBot="1">
      <c r="A7" s="268"/>
      <c r="B7" s="269"/>
      <c r="C7" s="272"/>
      <c r="D7" s="275"/>
      <c r="E7" s="278"/>
      <c r="F7" s="288"/>
      <c r="G7" s="249"/>
      <c r="H7" s="252"/>
      <c r="I7" s="186"/>
      <c r="J7" s="249"/>
      <c r="K7" s="252"/>
      <c r="L7" s="223"/>
      <c r="N7" s="263"/>
      <c r="O7" s="263"/>
      <c r="P7" s="183"/>
      <c r="Q7" s="183"/>
    </row>
    <row r="8" spans="1:17" ht="15.75" customHeight="1">
      <c r="A8" s="280" t="s">
        <v>45</v>
      </c>
      <c r="B8" s="281"/>
      <c r="C8" s="74">
        <v>54507.6</v>
      </c>
      <c r="D8" s="75">
        <v>222998.68</v>
      </c>
      <c r="E8" s="77">
        <f>D8+'[3]02.2019'!E8</f>
        <v>868634.4099999999</v>
      </c>
      <c r="F8" s="81">
        <f>SUM(G8:H8)</f>
        <v>261066.02</v>
      </c>
      <c r="G8" s="76">
        <v>261066.02</v>
      </c>
      <c r="H8" s="39"/>
      <c r="I8" s="77">
        <f>SUM(J8:K8)</f>
        <v>756838.41</v>
      </c>
      <c r="J8" s="15">
        <f>G8+'[3]02.2019'!N8</f>
        <v>756838.41</v>
      </c>
      <c r="K8" s="78"/>
      <c r="L8" s="14">
        <f>C8+E8-I8</f>
        <v>166303.59999999986</v>
      </c>
      <c r="N8" s="254"/>
      <c r="O8" s="254"/>
      <c r="P8" s="183"/>
      <c r="Q8" s="183"/>
    </row>
    <row r="9" spans="1:17" ht="15.75" customHeight="1">
      <c r="A9" s="282" t="s">
        <v>46</v>
      </c>
      <c r="B9" s="283"/>
      <c r="C9" s="79">
        <v>-19092.63</v>
      </c>
      <c r="D9" s="80">
        <v>128806.62</v>
      </c>
      <c r="E9" s="77">
        <f>D9+'[3]02.2019'!E9</f>
        <v>399343.45999999996</v>
      </c>
      <c r="F9" s="81">
        <f>SUM(G9:H9)</f>
        <v>136468.21</v>
      </c>
      <c r="G9" s="82">
        <v>136468.21</v>
      </c>
      <c r="H9" s="44"/>
      <c r="I9" s="77">
        <f>SUM(J9:K9)</f>
        <v>377686</v>
      </c>
      <c r="J9" s="15">
        <f>G9+'[3]02.2019'!N9</f>
        <v>377686</v>
      </c>
      <c r="K9" s="84"/>
      <c r="L9" s="85">
        <f>C9+E9-I9</f>
        <v>2564.829999999958</v>
      </c>
      <c r="N9" s="254"/>
      <c r="O9" s="254"/>
      <c r="P9" s="183"/>
      <c r="Q9" s="183"/>
    </row>
    <row r="10" spans="1:17" ht="15.75" customHeight="1">
      <c r="A10" s="282" t="s">
        <v>47</v>
      </c>
      <c r="B10" s="283"/>
      <c r="C10" s="79">
        <v>-714.55</v>
      </c>
      <c r="D10" s="80">
        <v>21712.57</v>
      </c>
      <c r="E10" s="77">
        <f>D10+'[3]02.2019'!E10</f>
        <v>77707.17</v>
      </c>
      <c r="F10" s="81">
        <f>SUM(G10:H10)</f>
        <v>21236.41</v>
      </c>
      <c r="G10" s="82">
        <v>21236.41</v>
      </c>
      <c r="H10" s="46"/>
      <c r="I10" s="77">
        <f>SUM(J10:K10)</f>
        <v>76018.82</v>
      </c>
      <c r="J10" s="15">
        <f>G10+'[3]02.2019'!N10</f>
        <v>76018.82</v>
      </c>
      <c r="K10" s="84"/>
      <c r="L10" s="85">
        <f>C10+E10-I10</f>
        <v>973.7999999999884</v>
      </c>
      <c r="N10" s="254"/>
      <c r="O10" s="254"/>
      <c r="P10" s="183"/>
      <c r="Q10" s="183"/>
    </row>
    <row r="11" spans="1:17" ht="16.5" customHeight="1" thickBot="1">
      <c r="A11" s="284" t="s">
        <v>48</v>
      </c>
      <c r="B11" s="285"/>
      <c r="C11" s="86">
        <v>-112299.94</v>
      </c>
      <c r="D11" s="87">
        <v>447033.3</v>
      </c>
      <c r="E11" s="77">
        <f>D11+'[3]02.2019'!E11</f>
        <v>1517925.04</v>
      </c>
      <c r="F11" s="88">
        <f>SUM(G11:H11)</f>
        <v>294937.28</v>
      </c>
      <c r="G11" s="89">
        <v>294937.28</v>
      </c>
      <c r="H11" s="90"/>
      <c r="I11" s="77">
        <f>SUM(J11:K11)</f>
        <v>1267074.34</v>
      </c>
      <c r="J11" s="15">
        <f>G11+'[3]02.2019'!N11</f>
        <v>1267074.34</v>
      </c>
      <c r="K11" s="92"/>
      <c r="L11" s="93">
        <f>C11+E11-I11</f>
        <v>138550.76</v>
      </c>
      <c r="N11" s="254"/>
      <c r="O11" s="254"/>
      <c r="P11" s="183"/>
      <c r="Q11" s="183"/>
    </row>
    <row r="12" spans="1:17" ht="18" customHeight="1" thickBot="1">
      <c r="A12" s="193" t="s">
        <v>17</v>
      </c>
      <c r="B12" s="194"/>
      <c r="C12" s="94">
        <f>SUM(C8:C11)</f>
        <v>-77599.52</v>
      </c>
      <c r="D12" s="30">
        <f>SUM(D8:D11)</f>
        <v>820551.1699999999</v>
      </c>
      <c r="E12" s="95">
        <f>SUM(E8:E11)</f>
        <v>2863610.08</v>
      </c>
      <c r="F12" s="29">
        <f>SUM(G12:H12)</f>
        <v>713707.9199999999</v>
      </c>
      <c r="G12" s="30">
        <f aca="true" t="shared" si="0" ref="G12:L12">SUM(G8:G11)</f>
        <v>713707.9199999999</v>
      </c>
      <c r="H12" s="30">
        <f t="shared" si="0"/>
        <v>0</v>
      </c>
      <c r="I12" s="95">
        <f t="shared" si="0"/>
        <v>2477617.5700000003</v>
      </c>
      <c r="J12" s="30">
        <f t="shared" si="0"/>
        <v>2477617.5700000003</v>
      </c>
      <c r="K12" s="30">
        <f t="shared" si="0"/>
        <v>0</v>
      </c>
      <c r="L12" s="30">
        <f t="shared" si="0"/>
        <v>308392.9899999998</v>
      </c>
      <c r="N12" s="253"/>
      <c r="O12" s="253"/>
      <c r="P12" s="183"/>
      <c r="Q12" s="183"/>
    </row>
    <row r="13" spans="1:17" ht="15" customHeight="1" thickBot="1">
      <c r="A13" s="290" t="s">
        <v>40</v>
      </c>
      <c r="B13" s="291"/>
      <c r="C13" s="96"/>
      <c r="D13" s="154">
        <v>96509.85</v>
      </c>
      <c r="E13" s="97"/>
      <c r="F13" s="34"/>
      <c r="G13" s="33"/>
      <c r="H13" s="33"/>
      <c r="I13" s="97"/>
      <c r="J13" s="33"/>
      <c r="K13" s="35"/>
      <c r="L13" s="98"/>
      <c r="N13" s="259"/>
      <c r="O13" s="259"/>
      <c r="P13" s="183"/>
      <c r="Q13" s="183"/>
    </row>
    <row r="14" spans="1:17" ht="18" customHeight="1" thickBot="1">
      <c r="A14" s="193" t="s">
        <v>49</v>
      </c>
      <c r="B14" s="194"/>
      <c r="C14" s="95">
        <f aca="true" t="shared" si="1" ref="C14:L14">SUM(C15:C17)</f>
        <v>1451194.97</v>
      </c>
      <c r="D14" s="29">
        <f t="shared" si="1"/>
        <v>2650.1099999999997</v>
      </c>
      <c r="E14" s="95">
        <f t="shared" si="1"/>
        <v>1495919.06</v>
      </c>
      <c r="F14" s="99">
        <f t="shared" si="1"/>
        <v>164807.28999999998</v>
      </c>
      <c r="G14" s="36">
        <f t="shared" si="1"/>
        <v>164807.28999999998</v>
      </c>
      <c r="H14" s="36">
        <f t="shared" si="1"/>
        <v>0</v>
      </c>
      <c r="I14" s="100">
        <f t="shared" si="1"/>
        <v>2944470.28</v>
      </c>
      <c r="J14" s="30">
        <f t="shared" si="1"/>
        <v>2944470.28</v>
      </c>
      <c r="K14" s="38">
        <f t="shared" si="1"/>
        <v>0</v>
      </c>
      <c r="L14" s="30">
        <f t="shared" si="1"/>
        <v>2643.7499999999854</v>
      </c>
      <c r="N14" s="253"/>
      <c r="O14" s="253"/>
      <c r="P14" s="183"/>
      <c r="Q14" s="183"/>
    </row>
    <row r="15" spans="1:17" ht="15.75" customHeight="1">
      <c r="A15" s="292" t="s">
        <v>19</v>
      </c>
      <c r="B15" s="293"/>
      <c r="C15" s="77">
        <v>983066.14</v>
      </c>
      <c r="D15" s="101">
        <v>2291.2</v>
      </c>
      <c r="E15" s="77">
        <f>D15+'[3]02.2019'!E15</f>
        <v>1012822.71</v>
      </c>
      <c r="F15" s="102">
        <f>SUM(G15:H15)</f>
        <v>114208.87</v>
      </c>
      <c r="G15" s="13">
        <v>114208.87</v>
      </c>
      <c r="H15" s="135"/>
      <c r="I15" s="103">
        <f>SUM(J15:K15)</f>
        <v>1993597.65</v>
      </c>
      <c r="J15" s="104">
        <f>G15+'[3]02.2019'!N15</f>
        <v>1993597.65</v>
      </c>
      <c r="K15" s="105"/>
      <c r="L15" s="14">
        <f>C15+E15-I15</f>
        <v>2291.2000000001863</v>
      </c>
      <c r="N15" s="254"/>
      <c r="O15" s="254"/>
      <c r="P15" s="183"/>
      <c r="Q15" s="183"/>
    </row>
    <row r="16" spans="1:17" ht="15.75" customHeight="1">
      <c r="A16" s="294" t="s">
        <v>50</v>
      </c>
      <c r="B16" s="295"/>
      <c r="C16" s="83">
        <v>458497.12</v>
      </c>
      <c r="D16" s="106">
        <v>358.91</v>
      </c>
      <c r="E16" s="77">
        <f>D16+'[3]02.2019'!E16</f>
        <v>474941.49999999994</v>
      </c>
      <c r="F16" s="107">
        <f>SUM(G16:H16)</f>
        <v>50598.42</v>
      </c>
      <c r="G16" s="16">
        <v>50598.42</v>
      </c>
      <c r="H16" s="136"/>
      <c r="I16" s="103">
        <f>SUM(J16:K16)</f>
        <v>933079.7100000001</v>
      </c>
      <c r="J16" s="104">
        <f>G16+'[3]02.2019'!N16</f>
        <v>933079.7100000001</v>
      </c>
      <c r="K16" s="105"/>
      <c r="L16" s="14">
        <f>C16+E16-I16</f>
        <v>358.90999999979977</v>
      </c>
      <c r="N16" s="254"/>
      <c r="O16" s="254"/>
      <c r="P16" s="183"/>
      <c r="Q16" s="183"/>
    </row>
    <row r="17" spans="1:17" ht="16.5" customHeight="1" thickBot="1">
      <c r="A17" s="296" t="s">
        <v>51</v>
      </c>
      <c r="B17" s="297"/>
      <c r="C17" s="91">
        <v>9631.71</v>
      </c>
      <c r="D17" s="108">
        <v>0</v>
      </c>
      <c r="E17" s="77">
        <f>D17+'[3]02.2019'!E17</f>
        <v>8154.85</v>
      </c>
      <c r="F17" s="109">
        <f>SUM(G17:H17)</f>
        <v>0</v>
      </c>
      <c r="G17" s="110">
        <v>0</v>
      </c>
      <c r="H17" s="137"/>
      <c r="I17" s="155">
        <f>SUM(J17:K17)</f>
        <v>17792.92</v>
      </c>
      <c r="J17" s="104">
        <f>G17+'[3]02.2019'!N17</f>
        <v>17792.92</v>
      </c>
      <c r="K17" s="49"/>
      <c r="L17" s="14">
        <f>C17+E17-I17</f>
        <v>-6.360000000000582</v>
      </c>
      <c r="N17" s="254"/>
      <c r="O17" s="254"/>
      <c r="P17" s="183"/>
      <c r="Q17" s="183"/>
    </row>
    <row r="18" spans="1:17" ht="16.5" customHeight="1" thickBot="1">
      <c r="A18" s="300" t="s">
        <v>41</v>
      </c>
      <c r="B18" s="301"/>
      <c r="C18" s="147"/>
      <c r="D18" s="156">
        <v>670.12</v>
      </c>
      <c r="E18" s="147"/>
      <c r="F18" s="157"/>
      <c r="G18" s="158"/>
      <c r="H18" s="159"/>
      <c r="I18" s="160"/>
      <c r="J18" s="161"/>
      <c r="K18" s="22"/>
      <c r="L18" s="162"/>
      <c r="N18" s="259"/>
      <c r="O18" s="260"/>
      <c r="P18" s="183"/>
      <c r="Q18" s="183"/>
    </row>
    <row r="19" spans="1:17" ht="18" customHeight="1" thickBot="1">
      <c r="A19" s="302" t="s">
        <v>52</v>
      </c>
      <c r="B19" s="303"/>
      <c r="C19" s="133">
        <f>SUM(C20:C23)</f>
        <v>295019.92</v>
      </c>
      <c r="D19" s="163">
        <f>SUM(D20:D23)</f>
        <v>294155.55</v>
      </c>
      <c r="E19" s="133">
        <f>SUM(E20:E23)</f>
        <v>855095.9899999999</v>
      </c>
      <c r="F19" s="163">
        <f>SUM(F20:F23)</f>
        <v>302213.18999999994</v>
      </c>
      <c r="G19" s="163">
        <f>SUM(G20:G23)</f>
        <v>302213.18999999994</v>
      </c>
      <c r="H19" s="163">
        <f>SUM(H20:H22)</f>
        <v>0</v>
      </c>
      <c r="I19" s="133">
        <f>SUM(I20:I23)</f>
        <v>841130.1</v>
      </c>
      <c r="J19" s="163">
        <f>SUM(J20:J23)</f>
        <v>841130.1</v>
      </c>
      <c r="K19" s="163">
        <f>SUM(K20:K22)</f>
        <v>0</v>
      </c>
      <c r="L19" s="163">
        <f>SUM(L20:L23)</f>
        <v>308985.81</v>
      </c>
      <c r="N19" s="253"/>
      <c r="O19" s="253"/>
      <c r="P19" s="183"/>
      <c r="Q19" s="183"/>
    </row>
    <row r="20" spans="1:17" ht="15.75" customHeight="1">
      <c r="A20" s="292" t="s">
        <v>19</v>
      </c>
      <c r="B20" s="293"/>
      <c r="C20" s="77">
        <v>203723.08</v>
      </c>
      <c r="D20" s="15">
        <v>217359.86</v>
      </c>
      <c r="E20" s="77">
        <f>D20+'[3]02.2019'!E20</f>
        <v>631002.23</v>
      </c>
      <c r="F20" s="102">
        <f>SUM(G20:H20)</f>
        <v>227648.22</v>
      </c>
      <c r="G20" s="13">
        <v>227648.22</v>
      </c>
      <c r="H20" s="13"/>
      <c r="I20" s="103">
        <f>SUM(J20:K20)</f>
        <v>617365.45</v>
      </c>
      <c r="J20" s="12">
        <f>G20+'[3]02.2019'!N20</f>
        <v>617365.45</v>
      </c>
      <c r="K20" s="112"/>
      <c r="L20" s="14">
        <f>C20+E20-I20</f>
        <v>217359.86</v>
      </c>
      <c r="N20" s="254"/>
      <c r="O20" s="254"/>
      <c r="P20" s="183"/>
      <c r="Q20" s="183"/>
    </row>
    <row r="21" spans="1:17" ht="15.75" customHeight="1">
      <c r="A21" s="294" t="s">
        <v>50</v>
      </c>
      <c r="B21" s="295"/>
      <c r="C21" s="83">
        <v>67513.72</v>
      </c>
      <c r="D21" s="64">
        <v>67551.47</v>
      </c>
      <c r="E21" s="77">
        <f>D21+'[3]02.2019'!E21</f>
        <v>198057.96000000002</v>
      </c>
      <c r="F21" s="102">
        <f>SUM(G21:H21)</f>
        <v>72488.21</v>
      </c>
      <c r="G21" s="16">
        <v>72488.21</v>
      </c>
      <c r="H21" s="16"/>
      <c r="I21" s="103">
        <f>SUM(J21:K21)</f>
        <v>198020.21000000002</v>
      </c>
      <c r="J21" s="12">
        <f>G21+'[3]02.2019'!N21</f>
        <v>198020.21000000002</v>
      </c>
      <c r="K21" s="112"/>
      <c r="L21" s="14">
        <f>C21+E21-I21</f>
        <v>67551.47000000003</v>
      </c>
      <c r="N21" s="254"/>
      <c r="O21" s="254"/>
      <c r="P21" s="183"/>
      <c r="Q21" s="183"/>
    </row>
    <row r="22" spans="1:17" ht="15.75" customHeight="1">
      <c r="A22" s="294" t="s">
        <v>53</v>
      </c>
      <c r="B22" s="295"/>
      <c r="C22" s="83">
        <v>1156.71</v>
      </c>
      <c r="D22" s="114">
        <v>918.63</v>
      </c>
      <c r="E22" s="77">
        <f>D22+'[3]02.2019'!E22</f>
        <v>2879.9500000000003</v>
      </c>
      <c r="F22" s="102">
        <f>SUM(G22:H22)</f>
        <v>1616.35</v>
      </c>
      <c r="G22" s="16">
        <v>1616.35</v>
      </c>
      <c r="H22" s="16"/>
      <c r="I22" s="103">
        <f>SUM(J22:K22)</f>
        <v>3118.0299999999997</v>
      </c>
      <c r="J22" s="12">
        <f>G22+'[3]02.2019'!N22</f>
        <v>3118.0299999999997</v>
      </c>
      <c r="K22" s="112"/>
      <c r="L22" s="14">
        <f>C22+E22-I22</f>
        <v>918.6300000000006</v>
      </c>
      <c r="N22" s="254"/>
      <c r="O22" s="254"/>
      <c r="P22" s="183"/>
      <c r="Q22" s="183"/>
    </row>
    <row r="23" spans="1:17" ht="16.5" customHeight="1" thickBot="1">
      <c r="A23" s="304" t="s">
        <v>38</v>
      </c>
      <c r="B23" s="305"/>
      <c r="C23" s="115">
        <v>22626.41</v>
      </c>
      <c r="D23" s="116">
        <v>8325.59</v>
      </c>
      <c r="E23" s="77">
        <f>D23+'[3]02.2019'!E23</f>
        <v>23155.85</v>
      </c>
      <c r="F23" s="117">
        <f>SUM(G23:H23)</f>
        <v>460.41</v>
      </c>
      <c r="G23" s="118">
        <v>460.41</v>
      </c>
      <c r="H23" s="118"/>
      <c r="I23" s="120">
        <f>SUM(J23:K23)</f>
        <v>22626.41</v>
      </c>
      <c r="J23" s="164">
        <f>G23+'[3]02.2019'!N23</f>
        <v>22626.41</v>
      </c>
      <c r="K23" s="119"/>
      <c r="L23" s="134">
        <f>C23+E23-I23</f>
        <v>23155.849999999995</v>
      </c>
      <c r="N23" s="254"/>
      <c r="O23" s="261"/>
      <c r="P23" s="183"/>
      <c r="Q23" s="183"/>
    </row>
    <row r="24" spans="1:17" ht="18" customHeight="1" thickBot="1">
      <c r="A24" s="193" t="s">
        <v>54</v>
      </c>
      <c r="B24" s="194"/>
      <c r="C24" s="95">
        <f>C12+C14+C19</f>
        <v>1668615.3699999999</v>
      </c>
      <c r="D24" s="31">
        <f aca="true" t="shared" si="2" ref="D24:L24">D12+D14+D19</f>
        <v>1117356.8299999998</v>
      </c>
      <c r="E24" s="95">
        <f t="shared" si="2"/>
        <v>5214625.130000001</v>
      </c>
      <c r="F24" s="30">
        <f t="shared" si="2"/>
        <v>1180728.4</v>
      </c>
      <c r="G24" s="29">
        <f t="shared" si="2"/>
        <v>1180728.4</v>
      </c>
      <c r="H24" s="30">
        <f t="shared" si="2"/>
        <v>0</v>
      </c>
      <c r="I24" s="95">
        <f t="shared" si="2"/>
        <v>6263217.949999999</v>
      </c>
      <c r="J24" s="29">
        <f t="shared" si="2"/>
        <v>6263217.949999999</v>
      </c>
      <c r="K24" s="30">
        <f t="shared" si="2"/>
        <v>0</v>
      </c>
      <c r="L24" s="30">
        <f t="shared" si="2"/>
        <v>620022.5499999998</v>
      </c>
      <c r="N24" s="253"/>
      <c r="O24" s="253"/>
      <c r="P24" s="183"/>
      <c r="Q24" s="183"/>
    </row>
    <row r="25" spans="1:17" ht="14.25" thickBot="1">
      <c r="A25" s="311"/>
      <c r="B25" s="312"/>
      <c r="C25" s="122"/>
      <c r="D25" s="138"/>
      <c r="E25" s="122"/>
      <c r="F25" s="58"/>
      <c r="G25" s="59"/>
      <c r="H25" s="57"/>
      <c r="I25" s="122"/>
      <c r="J25" s="57"/>
      <c r="K25" s="61"/>
      <c r="L25" s="123"/>
      <c r="N25" s="254"/>
      <c r="O25" s="254"/>
      <c r="P25" s="183"/>
      <c r="Q25" s="183"/>
    </row>
    <row r="26" spans="1:17" ht="18" customHeight="1" thickBot="1">
      <c r="A26" s="309" t="s">
        <v>55</v>
      </c>
      <c r="B26" s="310"/>
      <c r="C26" s="124">
        <f>SUM(C27:C29)</f>
        <v>20461397.319999997</v>
      </c>
      <c r="D26" s="139">
        <f>SUM(D27:D28)</f>
        <v>10657641.6</v>
      </c>
      <c r="E26" s="124">
        <f>SUM(E27:E28)</f>
        <v>29307037.409999996</v>
      </c>
      <c r="F26" s="125">
        <f>SUM(G26:H26)</f>
        <v>9260380.99</v>
      </c>
      <c r="G26" s="140">
        <f>SUM(G27:G28)</f>
        <v>9131437.03</v>
      </c>
      <c r="H26" s="125">
        <f>SUM(H27:H29)</f>
        <v>128943.96</v>
      </c>
      <c r="I26" s="124">
        <f>SUM(J26:K26)</f>
        <v>26026763.74</v>
      </c>
      <c r="J26" s="125">
        <f>SUM(J27:J28)</f>
        <v>25664614.24</v>
      </c>
      <c r="K26" s="139">
        <f>SUM(K27:K28)</f>
        <v>362149.5</v>
      </c>
      <c r="L26" s="125">
        <f>SUM(L27:L28)</f>
        <v>23741670.99</v>
      </c>
      <c r="N26" s="253"/>
      <c r="O26" s="253"/>
      <c r="P26" s="183"/>
      <c r="Q26" s="183"/>
    </row>
    <row r="27" spans="1:17" ht="16.5" customHeight="1" thickBot="1">
      <c r="A27" s="313" t="s">
        <v>56</v>
      </c>
      <c r="B27" s="314"/>
      <c r="C27" s="126">
        <v>1296424.47</v>
      </c>
      <c r="D27" s="165">
        <v>607490.34</v>
      </c>
      <c r="E27" s="126">
        <f>D27+'[3]02.2019'!E27</f>
        <v>1856530.5699999998</v>
      </c>
      <c r="F27" s="166">
        <f>SUM(G27:H27)</f>
        <v>586130.57</v>
      </c>
      <c r="G27" s="142">
        <v>586130.57</v>
      </c>
      <c r="H27" s="167"/>
      <c r="I27" s="126">
        <f>SUM(J27:K27)</f>
        <v>1603107.6600000001</v>
      </c>
      <c r="J27" s="165">
        <f>G27+'[3]02.2019'!N27</f>
        <v>1603107.6600000001</v>
      </c>
      <c r="K27" s="141">
        <f>H27+'[3]Лист1'!O27</f>
        <v>0</v>
      </c>
      <c r="L27" s="127">
        <f>C27+E27-I27</f>
        <v>1549847.38</v>
      </c>
      <c r="N27" s="254"/>
      <c r="O27" s="254"/>
      <c r="P27" s="183"/>
      <c r="Q27" s="183"/>
    </row>
    <row r="28" spans="1:17" ht="16.5" customHeight="1" thickBot="1">
      <c r="A28" s="296" t="s">
        <v>57</v>
      </c>
      <c r="B28" s="297"/>
      <c r="C28" s="91">
        <f>19165449.31-476.46</f>
        <v>19164972.849999998</v>
      </c>
      <c r="D28" s="128">
        <v>10050151.26</v>
      </c>
      <c r="E28" s="126">
        <f>D28+'[3]02.2019'!E28</f>
        <v>27450506.839999996</v>
      </c>
      <c r="F28" s="168">
        <f>SUM(G28:H28)</f>
        <v>8674250.42</v>
      </c>
      <c r="G28" s="169">
        <f>8699112.83-H28-25843.36+980.95</f>
        <v>8545306.459999999</v>
      </c>
      <c r="H28" s="170">
        <v>128943.96</v>
      </c>
      <c r="I28" s="91">
        <f>SUM(J28:K28)</f>
        <v>24423656.08</v>
      </c>
      <c r="J28" s="165">
        <f>G28+'[3]02.2019'!N28</f>
        <v>24061506.58</v>
      </c>
      <c r="K28" s="143">
        <f>H28+'[3]02.2019'!O28</f>
        <v>362149.5</v>
      </c>
      <c r="L28" s="127">
        <f>C28+E28-I28</f>
        <v>22191823.61</v>
      </c>
      <c r="N28" s="254"/>
      <c r="O28" s="254"/>
      <c r="P28" s="183"/>
      <c r="Q28" s="183"/>
    </row>
    <row r="29" spans="1:17" ht="15.75" customHeight="1">
      <c r="A29" s="195" t="s">
        <v>58</v>
      </c>
      <c r="B29" s="306"/>
      <c r="C29" s="171"/>
      <c r="D29" s="172"/>
      <c r="E29" s="171"/>
      <c r="F29" s="173"/>
      <c r="G29" s="113"/>
      <c r="H29" s="174"/>
      <c r="I29" s="83"/>
      <c r="J29" s="64"/>
      <c r="K29" s="111"/>
      <c r="L29" s="175"/>
      <c r="N29" s="254"/>
      <c r="O29" s="255"/>
      <c r="P29" s="183"/>
      <c r="Q29" s="183"/>
    </row>
    <row r="30" spans="1:17" ht="16.5" customHeight="1" thickBot="1">
      <c r="A30" s="207" t="s">
        <v>59</v>
      </c>
      <c r="B30" s="307"/>
      <c r="C30" s="176"/>
      <c r="D30" s="65"/>
      <c r="E30" s="176"/>
      <c r="F30" s="50"/>
      <c r="G30" s="25"/>
      <c r="H30" s="27"/>
      <c r="I30" s="91"/>
      <c r="J30" s="128"/>
      <c r="K30" s="53"/>
      <c r="L30" s="26"/>
      <c r="N30" s="254"/>
      <c r="O30" s="255"/>
      <c r="P30" s="183"/>
      <c r="Q30" s="183"/>
    </row>
    <row r="31" spans="1:17" ht="16.5" thickBot="1">
      <c r="A31" s="71"/>
      <c r="B31" s="72"/>
      <c r="C31" s="129"/>
      <c r="D31" s="130"/>
      <c r="E31" s="177"/>
      <c r="F31" s="73"/>
      <c r="G31" s="132"/>
      <c r="H31" s="66"/>
      <c r="I31" s="147"/>
      <c r="J31" s="143"/>
      <c r="K31" s="66"/>
      <c r="L31" s="51"/>
      <c r="N31" s="182"/>
      <c r="O31" s="182"/>
      <c r="P31" s="183"/>
      <c r="Q31" s="183"/>
    </row>
    <row r="32" spans="1:17" ht="18" thickBot="1">
      <c r="A32" s="193" t="s">
        <v>39</v>
      </c>
      <c r="B32" s="308"/>
      <c r="C32" s="94">
        <v>737398.87</v>
      </c>
      <c r="D32" s="144">
        <v>172731.57</v>
      </c>
      <c r="E32" s="95">
        <f>D32+'[3]02.2019'!E32</f>
        <v>515879.5</v>
      </c>
      <c r="F32" s="31">
        <f>SUM(G32:H32)</f>
        <v>175449.94</v>
      </c>
      <c r="G32" s="145">
        <v>175449.94</v>
      </c>
      <c r="H32" s="146"/>
      <c r="I32" s="147">
        <f>SUM(J32:K32)</f>
        <v>513993.86</v>
      </c>
      <c r="J32" s="143">
        <f>G32+'[3]02.2019'!N32</f>
        <v>513993.86</v>
      </c>
      <c r="K32" s="148"/>
      <c r="L32" s="30">
        <f>C32+E32-I32</f>
        <v>739284.5100000001</v>
      </c>
      <c r="N32" s="253"/>
      <c r="O32" s="256"/>
      <c r="P32" s="183"/>
      <c r="Q32" s="183"/>
    </row>
    <row r="33" spans="1:17" ht="14.25" thickBot="1">
      <c r="A33" s="71"/>
      <c r="B33" s="72"/>
      <c r="C33" s="149"/>
      <c r="D33" s="150"/>
      <c r="E33" s="131"/>
      <c r="F33" s="151"/>
      <c r="G33" s="152"/>
      <c r="H33" s="153"/>
      <c r="I33" s="131"/>
      <c r="J33" s="152"/>
      <c r="K33" s="153"/>
      <c r="L33" s="123"/>
      <c r="N33" s="182"/>
      <c r="O33" s="182"/>
      <c r="P33" s="183"/>
      <c r="Q33" s="183"/>
    </row>
    <row r="34" spans="1:17" ht="18" customHeight="1" thickBot="1">
      <c r="A34" s="309" t="s">
        <v>60</v>
      </c>
      <c r="B34" s="310"/>
      <c r="C34" s="179">
        <f>4861687.73-78.66</f>
        <v>4861609.07</v>
      </c>
      <c r="D34" s="125">
        <f>7669979.41-D12</f>
        <v>6849428.24</v>
      </c>
      <c r="E34" s="124">
        <f>D34+'[3]02.2019'!E34</f>
        <v>21638792.299999997</v>
      </c>
      <c r="F34" s="125">
        <f>SUM(G34:H34)</f>
        <v>6889622.68</v>
      </c>
      <c r="G34" s="140">
        <f>7600839.38-H34-G12+2491.22</f>
        <v>6740088.1899999995</v>
      </c>
      <c r="H34" s="125">
        <v>149534.49</v>
      </c>
      <c r="I34" s="124">
        <f>SUM(J34:K34)</f>
        <v>23903112.77</v>
      </c>
      <c r="J34" s="140">
        <f>G34+'[3]02.2019'!N34</f>
        <v>23493902.65</v>
      </c>
      <c r="K34" s="30">
        <f>H34+'[3]02.2019'!O34</f>
        <v>409210.12</v>
      </c>
      <c r="L34" s="125">
        <f>C34+E34-I34</f>
        <v>2597288.5999999978</v>
      </c>
      <c r="N34" s="253"/>
      <c r="O34" s="253"/>
      <c r="P34" s="183"/>
      <c r="Q34" s="183"/>
    </row>
    <row r="35" spans="1:17" ht="18" customHeight="1" thickBot="1">
      <c r="A35" s="298" t="s">
        <v>42</v>
      </c>
      <c r="B35" s="299"/>
      <c r="C35" s="177"/>
      <c r="D35" s="132">
        <v>92845.23</v>
      </c>
      <c r="E35" s="177"/>
      <c r="F35" s="180"/>
      <c r="G35" s="66"/>
      <c r="H35" s="178"/>
      <c r="I35" s="177"/>
      <c r="J35" s="66"/>
      <c r="K35" s="178"/>
      <c r="L35" s="181"/>
      <c r="N35" s="257"/>
      <c r="O35" s="258"/>
      <c r="P35" s="183"/>
      <c r="Q35" s="183"/>
    </row>
    <row r="36" spans="1:17" ht="18" customHeight="1" thickBot="1">
      <c r="A36" s="18"/>
      <c r="B36" s="19"/>
      <c r="C36" s="121"/>
      <c r="D36" s="57"/>
      <c r="E36" s="122"/>
      <c r="F36" s="58"/>
      <c r="G36" s="59"/>
      <c r="H36" s="153"/>
      <c r="I36" s="122"/>
      <c r="J36" s="59"/>
      <c r="K36" s="57"/>
      <c r="L36" s="163"/>
      <c r="N36" s="182"/>
      <c r="O36" s="182"/>
      <c r="P36" s="183"/>
      <c r="Q36" s="183"/>
    </row>
    <row r="37" spans="1:17" ht="18" customHeight="1" thickBot="1">
      <c r="A37" s="187" t="s">
        <v>61</v>
      </c>
      <c r="B37" s="188"/>
      <c r="C37" s="94">
        <f>C24+C26+C34+C32</f>
        <v>27729020.63</v>
      </c>
      <c r="D37" s="30">
        <f>D24+D26+D34+D32</f>
        <v>18797158.240000002</v>
      </c>
      <c r="E37" s="95">
        <f>E24+E26+E34+E32</f>
        <v>56676334.339999996</v>
      </c>
      <c r="F37" s="95">
        <f aca="true" t="shared" si="3" ref="F37:K37">F24+F26+F34+F32</f>
        <v>17506182.01</v>
      </c>
      <c r="G37" s="94">
        <f t="shared" si="3"/>
        <v>17227703.56</v>
      </c>
      <c r="H37" s="95">
        <f t="shared" si="3"/>
        <v>278478.45</v>
      </c>
      <c r="I37" s="95">
        <f t="shared" si="3"/>
        <v>56707088.31999999</v>
      </c>
      <c r="J37" s="94">
        <f t="shared" si="3"/>
        <v>55935728.699999996</v>
      </c>
      <c r="K37" s="95">
        <f t="shared" si="3"/>
        <v>771359.62</v>
      </c>
      <c r="L37" s="30">
        <f>L24+L26+L32+L34</f>
        <v>27698266.65</v>
      </c>
      <c r="N37" s="253"/>
      <c r="O37" s="253"/>
      <c r="P37" s="183"/>
      <c r="Q37" s="183"/>
    </row>
    <row r="38" spans="14:17" ht="12.75">
      <c r="N38" s="183"/>
      <c r="O38" s="183"/>
      <c r="P38" s="183"/>
      <c r="Q38" s="183"/>
    </row>
    <row r="39" spans="14:17" ht="12.75">
      <c r="N39" s="183"/>
      <c r="O39" s="183"/>
      <c r="P39" s="183"/>
      <c r="Q39" s="183"/>
    </row>
    <row r="40" spans="14:17" ht="12.75">
      <c r="N40" s="183"/>
      <c r="O40" s="183"/>
      <c r="P40" s="183"/>
      <c r="Q40" s="183"/>
    </row>
    <row r="41" spans="14:17" ht="12.75">
      <c r="N41" s="183"/>
      <c r="O41" s="183"/>
      <c r="P41" s="183"/>
      <c r="Q41" s="183"/>
    </row>
  </sheetData>
  <sheetProtection/>
  <mergeCells count="69">
    <mergeCell ref="A27:B27"/>
    <mergeCell ref="A28:B28"/>
    <mergeCell ref="A1:L1"/>
    <mergeCell ref="A2:L2"/>
    <mergeCell ref="A22:B22"/>
    <mergeCell ref="A23:B23"/>
    <mergeCell ref="A37:B37"/>
    <mergeCell ref="A29:B29"/>
    <mergeCell ref="A30:B30"/>
    <mergeCell ref="A32:B32"/>
    <mergeCell ref="A34:B34"/>
    <mergeCell ref="A24:B24"/>
    <mergeCell ref="A25:B25"/>
    <mergeCell ref="A26:B26"/>
    <mergeCell ref="A13:B13"/>
    <mergeCell ref="A14:B14"/>
    <mergeCell ref="A15:B15"/>
    <mergeCell ref="A16:B16"/>
    <mergeCell ref="A17:B17"/>
    <mergeCell ref="A35:B35"/>
    <mergeCell ref="A18:B18"/>
    <mergeCell ref="A19:B19"/>
    <mergeCell ref="A20:B20"/>
    <mergeCell ref="A21:B21"/>
    <mergeCell ref="A11:B11"/>
    <mergeCell ref="F4:F7"/>
    <mergeCell ref="G5:G7"/>
    <mergeCell ref="H5:H7"/>
    <mergeCell ref="G4:H4"/>
    <mergeCell ref="A12:B12"/>
    <mergeCell ref="N11:O11"/>
    <mergeCell ref="A4:B7"/>
    <mergeCell ref="C4:C7"/>
    <mergeCell ref="D4:D7"/>
    <mergeCell ref="E4:E7"/>
    <mergeCell ref="I4:K4"/>
    <mergeCell ref="L4:L7"/>
    <mergeCell ref="A8:B8"/>
    <mergeCell ref="A9:B9"/>
    <mergeCell ref="A10:B10"/>
    <mergeCell ref="N4:O7"/>
    <mergeCell ref="N8:O8"/>
    <mergeCell ref="N9:O9"/>
    <mergeCell ref="N10:O10"/>
    <mergeCell ref="N12:O12"/>
    <mergeCell ref="N13:O13"/>
    <mergeCell ref="N14:O14"/>
    <mergeCell ref="N15:O15"/>
    <mergeCell ref="N16:O16"/>
    <mergeCell ref="N17:O17"/>
    <mergeCell ref="N27:O27"/>
    <mergeCell ref="N28:O28"/>
    <mergeCell ref="N29:O29"/>
    <mergeCell ref="N18:O18"/>
    <mergeCell ref="N19:O19"/>
    <mergeCell ref="N20:O20"/>
    <mergeCell ref="N21:O21"/>
    <mergeCell ref="N22:O22"/>
    <mergeCell ref="N23:O23"/>
    <mergeCell ref="J5:J7"/>
    <mergeCell ref="K5:K7"/>
    <mergeCell ref="N37:O37"/>
    <mergeCell ref="N30:O30"/>
    <mergeCell ref="N32:O32"/>
    <mergeCell ref="N34:O34"/>
    <mergeCell ref="N35:O35"/>
    <mergeCell ref="N24:O24"/>
    <mergeCell ref="N25:O25"/>
    <mergeCell ref="N26:O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Pressa</cp:lastModifiedBy>
  <dcterms:created xsi:type="dcterms:W3CDTF">1996-10-08T23:32:33Z</dcterms:created>
  <dcterms:modified xsi:type="dcterms:W3CDTF">2023-11-03T13:41:27Z</dcterms:modified>
  <cp:category/>
  <cp:version/>
  <cp:contentType/>
  <cp:contentStatus/>
</cp:coreProperties>
</file>